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20730" windowHeight="6480"/>
  </bookViews>
  <sheets>
    <sheet name="ML" sheetId="1" r:id="rId1"/>
  </sheets>
  <definedNames>
    <definedName name="_xlnm.Print_Area" localSheetId="0">ML!$A$1:$R$177</definedName>
  </definedNames>
  <calcPr calcId="144525"/>
</workbook>
</file>

<file path=xl/calcChain.xml><?xml version="1.0" encoding="utf-8"?>
<calcChain xmlns="http://schemas.openxmlformats.org/spreadsheetml/2006/main">
  <c r="R144" i="1" l="1"/>
  <c r="L154" i="1"/>
  <c r="R154" i="1" s="1"/>
  <c r="L153" i="1"/>
  <c r="R153" i="1" s="1"/>
  <c r="L152" i="1"/>
  <c r="R152" i="1" s="1"/>
  <c r="L143" i="1"/>
  <c r="R143" i="1" s="1"/>
  <c r="L144" i="1"/>
  <c r="L145" i="1"/>
  <c r="R145" i="1" s="1"/>
  <c r="L146" i="1"/>
  <c r="R146" i="1" s="1"/>
  <c r="L147" i="1"/>
  <c r="R147" i="1" s="1"/>
  <c r="L148" i="1"/>
  <c r="R148" i="1" s="1"/>
  <c r="L149" i="1"/>
  <c r="R149" i="1" s="1"/>
  <c r="L150" i="1"/>
  <c r="R150" i="1" s="1"/>
  <c r="L151" i="1"/>
  <c r="R151" i="1" s="1"/>
  <c r="L142" i="1"/>
  <c r="R142" i="1" s="1"/>
  <c r="N79" i="1" l="1"/>
  <c r="N77" i="1"/>
  <c r="N22" i="1" l="1"/>
  <c r="N24" i="1"/>
  <c r="L76" i="1" l="1"/>
  <c r="L75" i="1"/>
  <c r="L74" i="1"/>
  <c r="L73" i="1"/>
  <c r="L72" i="1"/>
  <c r="L71" i="1"/>
  <c r="L70" i="1"/>
  <c r="L69" i="1"/>
  <c r="L42" i="1"/>
  <c r="L41" i="1"/>
  <c r="L54" i="1" s="1"/>
  <c r="L48" i="1"/>
  <c r="L47" i="1"/>
  <c r="L46" i="1"/>
  <c r="L45" i="1"/>
  <c r="L44" i="1"/>
  <c r="L43" i="1"/>
  <c r="L82" i="1" l="1"/>
  <c r="L84" i="1"/>
  <c r="L56" i="1"/>
  <c r="K158" i="1"/>
  <c r="C158" i="1"/>
  <c r="L158" i="1" s="1"/>
  <c r="R158" i="1" s="1"/>
  <c r="K157" i="1"/>
  <c r="L141" i="1"/>
  <c r="L140" i="1"/>
  <c r="L139" i="1"/>
  <c r="L138" i="1"/>
  <c r="L137" i="1"/>
  <c r="L136" i="1"/>
  <c r="L135" i="1"/>
  <c r="L134" i="1"/>
  <c r="L133" i="1"/>
  <c r="L162" i="1" l="1"/>
  <c r="L172" i="1" s="1"/>
  <c r="L156" i="1"/>
  <c r="I162" i="1"/>
  <c r="L157" i="1"/>
  <c r="R157" i="1" s="1"/>
  <c r="I172" i="1" l="1"/>
  <c r="N162" i="1"/>
  <c r="N172" i="1" s="1"/>
  <c r="R156" i="1"/>
  <c r="L100" i="1" l="1"/>
  <c r="L101" i="1"/>
  <c r="L102" i="1"/>
  <c r="L103" i="1"/>
  <c r="L104" i="1"/>
  <c r="L105" i="1"/>
  <c r="L117" i="1" l="1"/>
  <c r="L118" i="1"/>
  <c r="L116" i="1"/>
  <c r="L109" i="1"/>
  <c r="L110" i="1"/>
  <c r="L111" i="1"/>
  <c r="L112" i="1"/>
  <c r="L113" i="1"/>
  <c r="L114" i="1"/>
  <c r="L115" i="1"/>
  <c r="L108" i="1"/>
  <c r="L107" i="1"/>
  <c r="L106" i="1"/>
  <c r="R106" i="1" s="1"/>
  <c r="K122" i="1"/>
  <c r="K121" i="1"/>
  <c r="L58" i="1"/>
  <c r="L86" i="1"/>
  <c r="L85" i="1"/>
  <c r="L81" i="1"/>
  <c r="K86" i="1"/>
  <c r="K85" i="1"/>
  <c r="K82" i="1"/>
  <c r="K81" i="1"/>
  <c r="K58" i="1"/>
  <c r="K57" i="1"/>
  <c r="K54" i="1"/>
  <c r="K53" i="1"/>
  <c r="K30" i="1"/>
  <c r="K27" i="1"/>
  <c r="K26" i="1"/>
  <c r="L57" i="1"/>
  <c r="L53" i="1"/>
  <c r="L30" i="1"/>
  <c r="L26" i="1"/>
  <c r="R118" i="1" l="1"/>
  <c r="R117" i="1"/>
  <c r="R116" i="1"/>
  <c r="R115" i="1"/>
  <c r="R114" i="1"/>
  <c r="R113" i="1"/>
  <c r="R112" i="1"/>
  <c r="R111" i="1"/>
  <c r="R110" i="1"/>
  <c r="R109" i="1"/>
  <c r="R108" i="1"/>
  <c r="R107" i="1"/>
  <c r="C122" i="1"/>
  <c r="L98" i="1"/>
  <c r="L99" i="1"/>
  <c r="L97" i="1"/>
  <c r="L126" i="1" s="1"/>
  <c r="I126" i="1" l="1"/>
  <c r="I171" i="1" s="1"/>
  <c r="L121" i="1"/>
  <c r="L122" i="1"/>
  <c r="R122" i="1" s="1"/>
  <c r="L120" i="1"/>
  <c r="R120" i="1" s="1"/>
  <c r="L171" i="1"/>
  <c r="N126" i="1" l="1"/>
  <c r="R121" i="1"/>
  <c r="N171" i="1" l="1"/>
  <c r="R86" i="1" l="1"/>
  <c r="R85" i="1"/>
  <c r="R81" i="1"/>
  <c r="L80" i="1"/>
  <c r="R80" i="1" s="1"/>
  <c r="L79" i="1"/>
  <c r="L78" i="1"/>
  <c r="R78" i="1" s="1"/>
  <c r="L77" i="1"/>
  <c r="R53" i="1"/>
  <c r="R58" i="1"/>
  <c r="R57" i="1"/>
  <c r="R30" i="1"/>
  <c r="I90" i="1" l="1"/>
  <c r="R82" i="1"/>
  <c r="R77" i="1"/>
  <c r="R79" i="1"/>
  <c r="P133" i="1"/>
  <c r="P74" i="1" l="1"/>
  <c r="R74" i="1" s="1"/>
  <c r="P73" i="1"/>
  <c r="R73" i="1" s="1"/>
  <c r="P71" i="1"/>
  <c r="R71" i="1" s="1"/>
  <c r="P72" i="1"/>
  <c r="R72" i="1" s="1"/>
  <c r="P70" i="1"/>
  <c r="R70" i="1" s="1"/>
  <c r="P69" i="1"/>
  <c r="R69" i="1" s="1"/>
  <c r="P76" i="1"/>
  <c r="R76" i="1" s="1"/>
  <c r="P75" i="1"/>
  <c r="R75" i="1" s="1"/>
  <c r="P41" i="1"/>
  <c r="P42" i="1"/>
  <c r="P46" i="1"/>
  <c r="R46" i="1" s="1"/>
  <c r="P45" i="1"/>
  <c r="R45" i="1" s="1"/>
  <c r="P44" i="1"/>
  <c r="P43" i="1"/>
  <c r="P48" i="1"/>
  <c r="R48" i="1" s="1"/>
  <c r="P47" i="1"/>
  <c r="R47" i="1" s="1"/>
  <c r="P98" i="1"/>
  <c r="R98" i="1" s="1"/>
  <c r="P134" i="1"/>
  <c r="R134" i="1" s="1"/>
  <c r="R133" i="1"/>
  <c r="P102" i="1"/>
  <c r="R103" i="1" s="1"/>
  <c r="P138" i="1"/>
  <c r="P100" i="1"/>
  <c r="R101" i="1" s="1"/>
  <c r="P136" i="1"/>
  <c r="P135" i="1"/>
  <c r="R135" i="1" s="1"/>
  <c r="P140" i="1"/>
  <c r="P97" i="1"/>
  <c r="J34" i="1"/>
  <c r="J169" i="1" s="1"/>
  <c r="P104" i="1"/>
  <c r="P99" i="1"/>
  <c r="R99" i="1" s="1"/>
  <c r="J62" i="1"/>
  <c r="J90" i="1"/>
  <c r="L90" i="1"/>
  <c r="R84" i="1"/>
  <c r="N90" i="1"/>
  <c r="R26" i="1"/>
  <c r="R83" i="1" l="1"/>
  <c r="R87" i="1" s="1"/>
  <c r="R100" i="1"/>
  <c r="R102" i="1"/>
  <c r="R137" i="1"/>
  <c r="R136" i="1"/>
  <c r="J162" i="1"/>
  <c r="R141" i="1"/>
  <c r="R140" i="1"/>
  <c r="R139" i="1"/>
  <c r="R138" i="1"/>
  <c r="J126" i="1"/>
  <c r="R97" i="1"/>
  <c r="J170" i="1"/>
  <c r="R105" i="1"/>
  <c r="R104" i="1"/>
  <c r="P90" i="1"/>
  <c r="R90" i="1" s="1"/>
  <c r="L25" i="1"/>
  <c r="R25" i="1" s="1"/>
  <c r="L50" i="1"/>
  <c r="R50" i="1" s="1"/>
  <c r="L51" i="1"/>
  <c r="L52" i="1"/>
  <c r="R52" i="1" s="1"/>
  <c r="L49" i="1"/>
  <c r="L23" i="1"/>
  <c r="L24" i="1"/>
  <c r="L22" i="1"/>
  <c r="L21" i="1"/>
  <c r="L20" i="1"/>
  <c r="L19" i="1"/>
  <c r="L18" i="1"/>
  <c r="L17" i="1"/>
  <c r="L16" i="1"/>
  <c r="L15" i="1"/>
  <c r="L14" i="1"/>
  <c r="L27" i="1" s="1"/>
  <c r="N49" i="1"/>
  <c r="P21" i="1"/>
  <c r="P20" i="1"/>
  <c r="P19" i="1"/>
  <c r="P18" i="1"/>
  <c r="P17" i="1"/>
  <c r="P16" i="1"/>
  <c r="P15" i="1"/>
  <c r="P14" i="1"/>
  <c r="N51" i="1"/>
  <c r="R155" i="1" l="1"/>
  <c r="R159" i="1" s="1"/>
  <c r="J172" i="1"/>
  <c r="P162" i="1"/>
  <c r="I34" i="1"/>
  <c r="L62" i="1"/>
  <c r="L170" i="1" s="1"/>
  <c r="I62" i="1"/>
  <c r="R119" i="1"/>
  <c r="R123" i="1" s="1"/>
  <c r="R27" i="1"/>
  <c r="J171" i="1"/>
  <c r="P126" i="1"/>
  <c r="R126" i="1" s="1"/>
  <c r="R22" i="1"/>
  <c r="R51" i="1"/>
  <c r="R14" i="1"/>
  <c r="R24" i="1"/>
  <c r="R43" i="1"/>
  <c r="R49" i="1"/>
  <c r="R44" i="1"/>
  <c r="R23" i="1"/>
  <c r="R21" i="1"/>
  <c r="R18" i="1"/>
  <c r="R17" i="1"/>
  <c r="R41" i="1"/>
  <c r="R15" i="1"/>
  <c r="R19" i="1"/>
  <c r="R42" i="1"/>
  <c r="R16" i="1"/>
  <c r="R20" i="1"/>
  <c r="L29" i="1"/>
  <c r="P172" i="1" l="1"/>
  <c r="R162" i="1"/>
  <c r="J173" i="1"/>
  <c r="P171" i="1"/>
  <c r="I170" i="1"/>
  <c r="I169" i="1"/>
  <c r="R56" i="1"/>
  <c r="N62" i="1"/>
  <c r="R29" i="1"/>
  <c r="N34" i="1"/>
  <c r="N169" i="1" s="1"/>
  <c r="R54" i="1"/>
  <c r="R55" i="1" s="1"/>
  <c r="L34" i="1"/>
  <c r="L169" i="1" s="1"/>
  <c r="L173" i="1" s="1"/>
  <c r="R28" i="1"/>
  <c r="R31" i="1" l="1"/>
  <c r="R172" i="1"/>
  <c r="I173" i="1"/>
  <c r="R171" i="1"/>
  <c r="P62" i="1"/>
  <c r="R62" i="1" s="1"/>
  <c r="N170" i="1"/>
  <c r="N173" i="1" s="1"/>
  <c r="P169" i="1"/>
  <c r="P34" i="1"/>
  <c r="R34" i="1" s="1"/>
  <c r="R59" i="1"/>
  <c r="P170" i="1" l="1"/>
  <c r="R169" i="1"/>
  <c r="P173" i="1" l="1"/>
  <c r="R173" i="1" s="1"/>
  <c r="R170" i="1"/>
</calcChain>
</file>

<file path=xl/sharedStrings.xml><?xml version="1.0" encoding="utf-8"?>
<sst xmlns="http://schemas.openxmlformats.org/spreadsheetml/2006/main" count="644" uniqueCount="91">
  <si>
    <t>DESIGNAÇÃO</t>
  </si>
  <si>
    <t>Valores Estimados</t>
  </si>
  <si>
    <t>Tarifário do Comercializador</t>
  </si>
  <si>
    <t>Preço Final
S/ IVA</t>
  </si>
  <si>
    <t>Energia Ativa</t>
  </si>
  <si>
    <t>Horas de ponta</t>
  </si>
  <si>
    <t>Períodos I e IV</t>
  </si>
  <si>
    <t>kWh</t>
  </si>
  <si>
    <t>€/kWh</t>
  </si>
  <si>
    <t>Períodos II e III</t>
  </si>
  <si>
    <t>Horas cheias</t>
  </si>
  <si>
    <t>Horas de vazio normal</t>
  </si>
  <si>
    <t>Horas de super vazio</t>
  </si>
  <si>
    <t xml:space="preserve">Energia Reativa </t>
  </si>
  <si>
    <t>Fornecida</t>
  </si>
  <si>
    <t>Escalão 1: (0,3&lt;=tg ф&lt;0,4)</t>
  </si>
  <si>
    <t>kvarh</t>
  </si>
  <si>
    <t>€/kvarh</t>
  </si>
  <si>
    <t>Escalão 2: (0,4&lt;=tg ф&lt;0,5)</t>
  </si>
  <si>
    <t>Escalão 3: (tg ф&gt;=0,5)</t>
  </si>
  <si>
    <t>Recebida</t>
  </si>
  <si>
    <t>Potência Contratada</t>
  </si>
  <si>
    <t>kW</t>
  </si>
  <si>
    <t>€/kW.mês</t>
  </si>
  <si>
    <t>SUB-TOTAL</t>
  </si>
  <si>
    <t>TOTAL 1</t>
  </si>
  <si>
    <t>TOTAL 2</t>
  </si>
  <si>
    <t>Tarifa Simples</t>
  </si>
  <si>
    <t>Energia Ativa 
Bi-Horária</t>
  </si>
  <si>
    <t>Horas fora de vazio</t>
  </si>
  <si>
    <t>Horas de vazio</t>
  </si>
  <si>
    <t>Energia Ativa 
Tri-Horária</t>
  </si>
  <si>
    <t>(20,7kVA&lt;Pc&lt;=41,4kVA)</t>
  </si>
  <si>
    <t>1,15kVA</t>
  </si>
  <si>
    <t>€/mês</t>
  </si>
  <si>
    <t>2,3kVA</t>
  </si>
  <si>
    <t>3,45kVA</t>
  </si>
  <si>
    <t>4,6kVA</t>
  </si>
  <si>
    <t>5,75kVA</t>
  </si>
  <si>
    <t>6,9kVA</t>
  </si>
  <si>
    <t>10,35kVA</t>
  </si>
  <si>
    <t>13,8kVA</t>
  </si>
  <si>
    <t>17,25kVA</t>
  </si>
  <si>
    <t>20,7kVA</t>
  </si>
  <si>
    <t>27,6kVA</t>
  </si>
  <si>
    <t>34,5kVA</t>
  </si>
  <si>
    <t>41,4kVA</t>
  </si>
  <si>
    <t>TOTAL 3</t>
  </si>
  <si>
    <t>Imp Sobre Cons Elect</t>
  </si>
  <si>
    <t>Valores Estimados Energia Reactiva</t>
  </si>
  <si>
    <t>Consumos Estimados em MT - Média Tensão</t>
  </si>
  <si>
    <t>CAV</t>
  </si>
  <si>
    <t>Valor contratual estimado em MT - Média Tensão</t>
  </si>
  <si>
    <t>Valor contratual estimado em BTE - Baixa Tensão Especial</t>
  </si>
  <si>
    <t>(Somatório das PCs)</t>
  </si>
  <si>
    <t>Quantidade de Instalações</t>
  </si>
  <si>
    <t>MT</t>
  </si>
  <si>
    <t>BTE</t>
  </si>
  <si>
    <t>Diário</t>
  </si>
  <si>
    <t>Semanal</t>
  </si>
  <si>
    <t>Tarifário do Comercializador Ciclo Diário</t>
  </si>
  <si>
    <t>BTN</t>
  </si>
  <si>
    <t>Taxa DGEG</t>
  </si>
  <si>
    <t>Un</t>
  </si>
  <si>
    <t>Consumos Estimados em BTE - Baixa Tensão Especial</t>
  </si>
  <si>
    <t>Tarifário do Comercializador Ciclo Semanal</t>
  </si>
  <si>
    <t>Pot. Horas de Ponta</t>
  </si>
  <si>
    <t>Valor Redes</t>
  </si>
  <si>
    <t>Valor Energia ML</t>
  </si>
  <si>
    <t>Total</t>
  </si>
  <si>
    <t>Consumo Total (kWh)</t>
  </si>
  <si>
    <t>Outras Taxas</t>
  </si>
  <si>
    <t>Preço médio</t>
  </si>
  <si>
    <t>TOTAL 4</t>
  </si>
  <si>
    <t>Consumos Estimados em BTN - Baixa Tensão Normal</t>
  </si>
  <si>
    <t>Valor contratual estimado em BTN - Baixa Tensão Normal</t>
  </si>
  <si>
    <t>Qt Instalações</t>
  </si>
  <si>
    <t>Total Instalações</t>
  </si>
  <si>
    <t>Instalações</t>
  </si>
  <si>
    <t>Valor contratual estimado Total</t>
  </si>
  <si>
    <t>Nº de meses do contrato</t>
  </si>
  <si>
    <t>nº meses</t>
  </si>
  <si>
    <t>Pc&lt;=20,7kVA)</t>
  </si>
  <si>
    <t>Consumos Estimados em BTN IP - Baixa Tensão Normal IP</t>
  </si>
  <si>
    <t>BTN-IP</t>
  </si>
  <si>
    <t>kVA</t>
  </si>
  <si>
    <t>Tarifa de Acesso às Redes (em 2020)</t>
  </si>
  <si>
    <t>Município de Leiria</t>
  </si>
  <si>
    <t>Câmara Municipal</t>
  </si>
  <si>
    <t>Consulta Prévia n.º 55/2020/DICP</t>
  </si>
  <si>
    <t>Fornecimento de energia elétrica para as instalações alimentadas em Baixa Tensão Normal, Baixa Tensão Especial e Média Tensão do Município de Leiria, ao abrigo do Acordo Quadro [AQ 4/2019] celebrado pela CIMRL – Comunidade Intermunicipal da Região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</si>
</sst>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00"/>
    <numFmt numFmtId="165" formatCode="#,##0.00\ &quot;€&quot;"/>
    <numFmt numFmtId="166" formatCode="0.000"/>
    <numFmt numFmtId="167" formatCode="#,##0.00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8"/>
      <color rgb="FF80808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6" fillId="0" borderId="0"/>
  </cellStyleXfs>
  <cellXfs count="226">
    <xf numFmtId="0" fontId="0" fillId="0" borderId="0" xfId="0"/>
    <xf numFmtId="0" fontId="0" fillId="0" borderId="10" xfId="0" applyBorder="1" applyAlignment="1"/>
    <xf numFmtId="4" fontId="0" fillId="0" borderId="11" xfId="0" applyNumberFormat="1" applyBorder="1"/>
    <xf numFmtId="4" fontId="0" fillId="0" borderId="10" xfId="0" applyNumberFormat="1" applyBorder="1"/>
    <xf numFmtId="164" fontId="0" fillId="0" borderId="11" xfId="0" applyNumberFormat="1" applyBorder="1"/>
    <xf numFmtId="0" fontId="0" fillId="0" borderId="10" xfId="0" applyBorder="1"/>
    <xf numFmtId="0" fontId="0" fillId="0" borderId="13" xfId="0" applyBorder="1"/>
    <xf numFmtId="165" fontId="0" fillId="0" borderId="11" xfId="1" applyNumberFormat="1" applyFont="1" applyBorder="1"/>
    <xf numFmtId="0" fontId="0" fillId="0" borderId="15" xfId="0" applyBorder="1" applyAlignment="1"/>
    <xf numFmtId="4" fontId="0" fillId="0" borderId="16" xfId="0" applyNumberFormat="1" applyBorder="1"/>
    <xf numFmtId="4" fontId="0" fillId="0" borderId="15" xfId="0" applyNumberFormat="1" applyBorder="1"/>
    <xf numFmtId="164" fontId="0" fillId="0" borderId="16" xfId="0" applyNumberFormat="1" applyBorder="1"/>
    <xf numFmtId="0" fontId="0" fillId="0" borderId="15" xfId="0" applyBorder="1"/>
    <xf numFmtId="0" fontId="0" fillId="0" borderId="18" xfId="0" applyBorder="1"/>
    <xf numFmtId="165" fontId="0" fillId="0" borderId="16" xfId="1" applyNumberFormat="1" applyFont="1" applyBorder="1"/>
    <xf numFmtId="0" fontId="0" fillId="0" borderId="15" xfId="0" applyFill="1" applyBorder="1" applyAlignment="1"/>
    <xf numFmtId="0" fontId="0" fillId="4" borderId="17" xfId="0" applyFill="1" applyBorder="1"/>
    <xf numFmtId="0" fontId="0" fillId="4" borderId="18" xfId="0" applyFill="1" applyBorder="1"/>
    <xf numFmtId="0" fontId="0" fillId="0" borderId="14" xfId="0" applyBorder="1"/>
    <xf numFmtId="4" fontId="0" fillId="0" borderId="20" xfId="0" applyNumberFormat="1" applyBorder="1"/>
    <xf numFmtId="4" fontId="0" fillId="0" borderId="14" xfId="0" applyNumberFormat="1" applyBorder="1"/>
    <xf numFmtId="164" fontId="0" fillId="0" borderId="20" xfId="0" applyNumberFormat="1" applyBorder="1"/>
    <xf numFmtId="0" fontId="0" fillId="4" borderId="21" xfId="0" applyFill="1" applyBorder="1"/>
    <xf numFmtId="165" fontId="0" fillId="0" borderId="20" xfId="1" applyNumberFormat="1" applyFont="1" applyBorder="1"/>
    <xf numFmtId="166" fontId="0" fillId="0" borderId="16" xfId="0" applyNumberFormat="1" applyBorder="1"/>
    <xf numFmtId="166" fontId="0" fillId="0" borderId="15" xfId="0" applyNumberFormat="1" applyBorder="1"/>
    <xf numFmtId="0" fontId="0" fillId="0" borderId="0" xfId="0" applyBorder="1"/>
    <xf numFmtId="4" fontId="0" fillId="0" borderId="22" xfId="0" applyNumberFormat="1" applyBorder="1"/>
    <xf numFmtId="4" fontId="0" fillId="0" borderId="0" xfId="0" applyNumberFormat="1" applyBorder="1"/>
    <xf numFmtId="166" fontId="0" fillId="0" borderId="22" xfId="0" applyNumberFormat="1" applyBorder="1"/>
    <xf numFmtId="166" fontId="0" fillId="0" borderId="0" xfId="0" applyNumberFormat="1" applyBorder="1"/>
    <xf numFmtId="0" fontId="0" fillId="4" borderId="23" xfId="0" applyFill="1" applyBorder="1"/>
    <xf numFmtId="0" fontId="0" fillId="4" borderId="24" xfId="0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/>
    <xf numFmtId="0" fontId="3" fillId="4" borderId="10" xfId="0" applyFont="1" applyFill="1" applyBorder="1" applyAlignment="1"/>
    <xf numFmtId="0" fontId="3" fillId="4" borderId="12" xfId="0" applyFont="1" applyFill="1" applyBorder="1" applyAlignment="1"/>
    <xf numFmtId="0" fontId="3" fillId="4" borderId="13" xfId="0" applyFont="1" applyFill="1" applyBorder="1" applyAlignment="1">
      <alignment horizontal="right"/>
    </xf>
    <xf numFmtId="165" fontId="3" fillId="0" borderId="11" xfId="1" applyNumberFormat="1" applyFont="1" applyBorder="1"/>
    <xf numFmtId="0" fontId="0" fillId="0" borderId="22" xfId="0" applyBorder="1"/>
    <xf numFmtId="0" fontId="0" fillId="4" borderId="16" xfId="0" applyFill="1" applyBorder="1"/>
    <xf numFmtId="0" fontId="0" fillId="0" borderId="0" xfId="0" applyFill="1" applyBorder="1"/>
    <xf numFmtId="0" fontId="0" fillId="4" borderId="7" xfId="0" applyFill="1" applyBorder="1"/>
    <xf numFmtId="0" fontId="2" fillId="2" borderId="25" xfId="0" applyFont="1" applyFill="1" applyBorder="1" applyAlignment="1">
      <alignment horizontal="right"/>
    </xf>
    <xf numFmtId="0" fontId="2" fillId="2" borderId="25" xfId="0" applyFont="1" applyFill="1" applyBorder="1" applyAlignment="1"/>
    <xf numFmtId="0" fontId="2" fillId="2" borderId="26" xfId="0" applyFont="1" applyFill="1" applyBorder="1" applyAlignment="1"/>
    <xf numFmtId="0" fontId="2" fillId="2" borderId="27" xfId="0" applyFont="1" applyFill="1" applyBorder="1" applyAlignment="1"/>
    <xf numFmtId="165" fontId="2" fillId="2" borderId="28" xfId="0" applyNumberFormat="1" applyFont="1" applyFill="1" applyBorder="1"/>
    <xf numFmtId="4" fontId="0" fillId="0" borderId="18" xfId="0" applyNumberFormat="1" applyBorder="1"/>
    <xf numFmtId="0" fontId="0" fillId="4" borderId="15" xfId="0" applyFill="1" applyBorder="1"/>
    <xf numFmtId="0" fontId="0" fillId="0" borderId="14" xfId="0" applyFill="1" applyBorder="1"/>
    <xf numFmtId="4" fontId="0" fillId="0" borderId="21" xfId="0" applyNumberFormat="1" applyBorder="1"/>
    <xf numFmtId="0" fontId="0" fillId="4" borderId="20" xfId="0" applyFill="1" applyBorder="1"/>
    <xf numFmtId="0" fontId="0" fillId="4" borderId="14" xfId="0" applyFill="1" applyBorder="1"/>
    <xf numFmtId="166" fontId="0" fillId="0" borderId="18" xfId="0" applyNumberFormat="1" applyBorder="1"/>
    <xf numFmtId="166" fontId="0" fillId="0" borderId="24" xfId="0" applyNumberFormat="1" applyBorder="1"/>
    <xf numFmtId="0" fontId="0" fillId="4" borderId="22" xfId="0" applyFill="1" applyBorder="1"/>
    <xf numFmtId="0" fontId="0" fillId="4" borderId="0" xfId="0" applyFill="1" applyBorder="1"/>
    <xf numFmtId="0" fontId="0" fillId="0" borderId="24" xfId="0" applyBorder="1"/>
    <xf numFmtId="0" fontId="2" fillId="2" borderId="28" xfId="0" applyFont="1" applyFill="1" applyBorder="1" applyAlignment="1"/>
    <xf numFmtId="165" fontId="0" fillId="0" borderId="10" xfId="0" applyNumberFormat="1" applyBorder="1"/>
    <xf numFmtId="0" fontId="0" fillId="0" borderId="21" xfId="0" applyBorder="1"/>
    <xf numFmtId="165" fontId="0" fillId="0" borderId="14" xfId="0" applyNumberFormat="1" applyBorder="1"/>
    <xf numFmtId="165" fontId="0" fillId="0" borderId="15" xfId="0" applyNumberFormat="1" applyBorder="1"/>
    <xf numFmtId="0" fontId="0" fillId="0" borderId="16" xfId="0" applyBorder="1"/>
    <xf numFmtId="0" fontId="3" fillId="4" borderId="13" xfId="0" applyFont="1" applyFill="1" applyBorder="1" applyAlignment="1"/>
    <xf numFmtId="165" fontId="3" fillId="0" borderId="10" xfId="1" applyNumberFormat="1" applyFont="1" applyBorder="1"/>
    <xf numFmtId="4" fontId="0" fillId="0" borderId="24" xfId="0" applyNumberFormat="1" applyBorder="1"/>
    <xf numFmtId="165" fontId="2" fillId="2" borderId="25" xfId="0" applyNumberFormat="1" applyFont="1" applyFill="1" applyBorder="1"/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/>
    </xf>
    <xf numFmtId="165" fontId="0" fillId="0" borderId="0" xfId="0" applyNumberFormat="1"/>
    <xf numFmtId="0" fontId="0" fillId="0" borderId="11" xfId="0" applyBorder="1" applyAlignment="1"/>
    <xf numFmtId="0" fontId="0" fillId="0" borderId="16" xfId="0" applyBorder="1" applyAlignment="1"/>
    <xf numFmtId="0" fontId="0" fillId="0" borderId="30" xfId="0" applyBorder="1" applyAlignment="1"/>
    <xf numFmtId="0" fontId="0" fillId="0" borderId="5" xfId="0" applyBorder="1"/>
    <xf numFmtId="0" fontId="0" fillId="0" borderId="7" xfId="0" applyBorder="1"/>
    <xf numFmtId="4" fontId="0" fillId="3" borderId="38" xfId="0" applyNumberFormat="1" applyFill="1" applyBorder="1"/>
    <xf numFmtId="4" fontId="0" fillId="3" borderId="39" xfId="0" applyNumberFormat="1" applyFill="1" applyBorder="1"/>
    <xf numFmtId="4" fontId="0" fillId="3" borderId="40" xfId="0" applyNumberFormat="1" applyFill="1" applyBorder="1"/>
    <xf numFmtId="4" fontId="0" fillId="3" borderId="42" xfId="0" applyNumberFormat="1" applyFill="1" applyBorder="1"/>
    <xf numFmtId="0" fontId="4" fillId="0" borderId="29" xfId="0" applyFont="1" applyBorder="1" applyAlignment="1"/>
    <xf numFmtId="0" fontId="0" fillId="0" borderId="14" xfId="0" applyFill="1" applyBorder="1" applyAlignment="1"/>
    <xf numFmtId="4" fontId="0" fillId="3" borderId="44" xfId="0" applyNumberFormat="1" applyFill="1" applyBorder="1"/>
    <xf numFmtId="0" fontId="5" fillId="2" borderId="7" xfId="0" applyFont="1" applyFill="1" applyBorder="1"/>
    <xf numFmtId="0" fontId="2" fillId="2" borderId="45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0" fillId="0" borderId="16" xfId="0" applyNumberFormat="1" applyBorder="1"/>
    <xf numFmtId="3" fontId="0" fillId="0" borderId="16" xfId="0" applyNumberFormat="1" applyBorder="1"/>
    <xf numFmtId="0" fontId="2" fillId="2" borderId="46" xfId="0" applyFont="1" applyFill="1" applyBorder="1" applyAlignment="1">
      <alignment horizontal="center"/>
    </xf>
    <xf numFmtId="4" fontId="2" fillId="0" borderId="47" xfId="0" applyNumberFormat="1" applyFont="1" applyFill="1" applyBorder="1" applyAlignment="1"/>
    <xf numFmtId="167" fontId="0" fillId="0" borderId="47" xfId="0" applyNumberFormat="1" applyFill="1" applyBorder="1"/>
    <xf numFmtId="4" fontId="2" fillId="0" borderId="0" xfId="0" applyNumberFormat="1" applyFont="1" applyFill="1" applyBorder="1" applyAlignment="1"/>
    <xf numFmtId="165" fontId="0" fillId="0" borderId="0" xfId="1" applyNumberFormat="1" applyFont="1" applyFill="1" applyBorder="1" applyAlignment="1">
      <alignment horizontal="center"/>
    </xf>
    <xf numFmtId="167" fontId="0" fillId="0" borderId="0" xfId="0" applyNumberFormat="1" applyFill="1" applyBorder="1"/>
    <xf numFmtId="0" fontId="0" fillId="0" borderId="0" xfId="0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165" fontId="2" fillId="0" borderId="0" xfId="0" applyNumberFormat="1" applyFont="1" applyFill="1" applyBorder="1"/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3" borderId="44" xfId="0" applyFill="1" applyBorder="1" applyAlignment="1"/>
    <xf numFmtId="3" fontId="0" fillId="3" borderId="39" xfId="0" applyNumberFormat="1" applyFill="1" applyBorder="1"/>
    <xf numFmtId="3" fontId="0" fillId="3" borderId="40" xfId="0" applyNumberFormat="1" applyFill="1" applyBorder="1"/>
    <xf numFmtId="0" fontId="0" fillId="0" borderId="40" xfId="0" applyBorder="1" applyAlignment="1">
      <alignment horizontal="center"/>
    </xf>
    <xf numFmtId="0" fontId="0" fillId="0" borderId="31" xfId="0" applyBorder="1" applyAlignment="1">
      <alignment vertical="center"/>
    </xf>
    <xf numFmtId="0" fontId="0" fillId="0" borderId="41" xfId="0" applyBorder="1" applyAlignment="1">
      <alignment vertic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3" fontId="2" fillId="2" borderId="49" xfId="0" applyNumberFormat="1" applyFont="1" applyFill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164" fontId="0" fillId="0" borderId="20" xfId="0" applyNumberFormat="1" applyFill="1" applyBorder="1" applyProtection="1">
      <protection locked="0"/>
    </xf>
    <xf numFmtId="4" fontId="2" fillId="0" borderId="51" xfId="0" applyNumberFormat="1" applyFont="1" applyFill="1" applyBorder="1" applyAlignment="1"/>
    <xf numFmtId="167" fontId="0" fillId="0" borderId="51" xfId="0" applyNumberFormat="1" applyFill="1" applyBorder="1"/>
    <xf numFmtId="4" fontId="2" fillId="0" borderId="50" xfId="0" applyNumberFormat="1" applyFont="1" applyFill="1" applyBorder="1" applyAlignment="1"/>
    <xf numFmtId="167" fontId="0" fillId="0" borderId="50" xfId="0" applyNumberFormat="1" applyFill="1" applyBorder="1"/>
    <xf numFmtId="0" fontId="4" fillId="0" borderId="0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4" fontId="2" fillId="2" borderId="52" xfId="0" applyNumberFormat="1" applyFont="1" applyFill="1" applyBorder="1" applyAlignment="1">
      <alignment horizontal="right"/>
    </xf>
    <xf numFmtId="167" fontId="0" fillId="2" borderId="52" xfId="0" applyNumberFormat="1" applyFill="1" applyBorder="1"/>
    <xf numFmtId="0" fontId="5" fillId="0" borderId="15" xfId="0" applyFont="1" applyBorder="1" applyAlignment="1">
      <alignment horizontal="right"/>
    </xf>
    <xf numFmtId="1" fontId="5" fillId="0" borderId="15" xfId="0" applyNumberFormat="1" applyFont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1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31" xfId="0" applyNumberFormat="1" applyFill="1" applyBorder="1" applyAlignment="1" applyProtection="1">
      <alignment vertical="center"/>
      <protection locked="0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left" vertical="center"/>
    </xf>
    <xf numFmtId="2" fontId="0" fillId="0" borderId="15" xfId="0" applyNumberFormat="1" applyBorder="1"/>
    <xf numFmtId="0" fontId="2" fillId="2" borderId="46" xfId="0" applyFont="1" applyFill="1" applyBorder="1" applyAlignment="1">
      <alignment horizontal="center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6" borderId="38" xfId="0" applyNumberFormat="1" applyFill="1" applyBorder="1" applyProtection="1">
      <protection locked="0"/>
    </xf>
    <xf numFmtId="164" fontId="0" fillId="6" borderId="39" xfId="0" applyNumberFormat="1" applyFill="1" applyBorder="1" applyProtection="1">
      <protection locked="0"/>
    </xf>
    <xf numFmtId="164" fontId="0" fillId="6" borderId="40" xfId="0" applyNumberFormat="1" applyFill="1" applyBorder="1" applyProtection="1">
      <protection locked="0"/>
    </xf>
    <xf numFmtId="164" fontId="0" fillId="6" borderId="37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1" fontId="0" fillId="3" borderId="45" xfId="0" applyNumberFormat="1" applyFill="1" applyBorder="1" applyAlignment="1" applyProtection="1">
      <alignment horizontal="center" vertical="center"/>
      <protection locked="0"/>
    </xf>
    <xf numFmtId="1" fontId="0" fillId="3" borderId="42" xfId="0" applyNumberForma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horizontal="center" wrapText="1"/>
    </xf>
    <xf numFmtId="0" fontId="4" fillId="5" borderId="35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center"/>
    </xf>
    <xf numFmtId="2" fontId="0" fillId="3" borderId="45" xfId="0" applyNumberFormat="1" applyFill="1" applyBorder="1" applyAlignment="1" applyProtection="1">
      <alignment horizontal="center" vertical="center"/>
      <protection locked="0"/>
    </xf>
    <xf numFmtId="2" fontId="0" fillId="3" borderId="42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vertical="center"/>
    </xf>
    <xf numFmtId="164" fontId="0" fillId="0" borderId="33" xfId="0" applyNumberFormat="1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center" wrapText="1"/>
    </xf>
    <xf numFmtId="165" fontId="0" fillId="0" borderId="47" xfId="1" applyNumberFormat="1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0" applyNumberFormat="1" applyFont="1" applyFill="1" applyBorder="1" applyAlignment="1">
      <alignment horizontal="center" wrapText="1"/>
    </xf>
    <xf numFmtId="0" fontId="2" fillId="2" borderId="7" xfId="0" applyNumberFormat="1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65" fontId="2" fillId="2" borderId="52" xfId="0" applyNumberFormat="1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165" fontId="0" fillId="2" borderId="52" xfId="0" applyNumberFormat="1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165" fontId="0" fillId="0" borderId="51" xfId="1" applyNumberFormat="1" applyFont="1" applyFill="1" applyBorder="1" applyAlignment="1">
      <alignment horizontal="center"/>
    </xf>
    <xf numFmtId="165" fontId="0" fillId="0" borderId="50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left" vertical="top" wrapText="1" indent="15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</cellXfs>
  <cellStyles count="5">
    <cellStyle name="Moeda" xfId="1" builtinId="4"/>
    <cellStyle name="Normal" xfId="0" builtinId="0"/>
    <cellStyle name="Normal 134" xfId="4"/>
    <cellStyle name="Normal 2 2" xfId="3"/>
    <cellStyle name="Percent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561975</xdr:colOff>
      <xdr:row>3</xdr:row>
      <xdr:rowOff>0</xdr:rowOff>
    </xdr:to>
    <xdr:grpSp>
      <xdr:nvGrpSpPr>
        <xdr:cNvPr id="5" name="Grupo 4"/>
        <xdr:cNvGrpSpPr>
          <a:grpSpLocks/>
        </xdr:cNvGrpSpPr>
      </xdr:nvGrpSpPr>
      <xdr:grpSpPr bwMode="auto">
        <a:xfrm>
          <a:off x="0" y="0"/>
          <a:ext cx="5943600" cy="571500"/>
          <a:chOff x="0" y="0"/>
          <a:chExt cx="59582" cy="7143"/>
        </a:xfrm>
      </xdr:grpSpPr>
      <xdr:sp macro="" textlink="">
        <xdr:nvSpPr>
          <xdr:cNvPr id="6" name="AutoShape 1"/>
          <xdr:cNvSpPr>
            <a:spLocks noChangeShapeType="1"/>
          </xdr:cNvSpPr>
        </xdr:nvSpPr>
        <xdr:spPr bwMode="auto">
          <a:xfrm>
            <a:off x="22479" y="6286"/>
            <a:ext cx="37103" cy="0"/>
          </a:xfrm>
          <a:prstGeom prst="straightConnector1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7" name="Imagem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2574" cy="71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73"/>
  <sheetViews>
    <sheetView tabSelected="1" view="pageBreakPreview" topLeftCell="A142" zoomScale="60" zoomScaleNormal="100" workbookViewId="0">
      <selection activeCell="E8" sqref="E8"/>
    </sheetView>
  </sheetViews>
  <sheetFormatPr defaultRowHeight="15" x14ac:dyDescent="0.25"/>
  <cols>
    <col min="1" max="1" width="2.140625" customWidth="1"/>
    <col min="2" max="2" width="20.7109375" bestFit="1" customWidth="1"/>
    <col min="3" max="3" width="18" bestFit="1" customWidth="1"/>
    <col min="4" max="4" width="4.140625" customWidth="1"/>
    <col min="5" max="5" width="12.5703125" bestFit="1" customWidth="1"/>
    <col min="6" max="6" width="23.140625" bestFit="1" customWidth="1"/>
    <col min="7" max="7" width="13.5703125" bestFit="1" customWidth="1"/>
    <col min="8" max="8" width="3" customWidth="1"/>
    <col min="9" max="9" width="19.7109375" bestFit="1" customWidth="1"/>
    <col min="10" max="10" width="20.7109375" bestFit="1" customWidth="1"/>
    <col min="11" max="11" width="23.140625" bestFit="1" customWidth="1"/>
    <col min="12" max="12" width="12.7109375" bestFit="1" customWidth="1"/>
    <col min="13" max="13" width="5.85546875" bestFit="1" customWidth="1"/>
    <col min="15" max="15" width="10" bestFit="1" customWidth="1"/>
    <col min="18" max="18" width="17.5703125" bestFit="1" customWidth="1"/>
    <col min="21" max="21" width="11.5703125" bestFit="1" customWidth="1"/>
  </cols>
  <sheetData>
    <row r="1" spans="2:18" x14ac:dyDescent="0.25">
      <c r="B1" s="222"/>
      <c r="E1" s="223" t="s">
        <v>87</v>
      </c>
      <c r="F1" s="223"/>
    </row>
    <row r="2" spans="2:18" x14ac:dyDescent="0.25">
      <c r="B2" s="222"/>
      <c r="E2" s="223" t="s">
        <v>88</v>
      </c>
      <c r="F2" s="223"/>
    </row>
    <row r="5" spans="2:18" ht="15" customHeight="1" x14ac:dyDescent="0.25">
      <c r="B5" s="224" t="s">
        <v>89</v>
      </c>
    </row>
    <row r="6" spans="2:18" ht="15" customHeight="1" x14ac:dyDescent="0.25">
      <c r="B6" s="225" t="s">
        <v>90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</row>
    <row r="7" spans="2:18" x14ac:dyDescent="0.25"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9" spans="2:18" ht="15.75" customHeight="1" thickBot="1" x14ac:dyDescent="0.3"/>
    <row r="10" spans="2:18" ht="16.5" thickBot="1" x14ac:dyDescent="0.3">
      <c r="B10" s="164" t="s">
        <v>50</v>
      </c>
      <c r="C10" s="165"/>
      <c r="D10" s="165"/>
      <c r="E10" s="165"/>
      <c r="F10" s="165"/>
      <c r="G10" s="166"/>
      <c r="I10" s="164" t="s">
        <v>52</v>
      </c>
      <c r="J10" s="165"/>
      <c r="K10" s="165"/>
      <c r="L10" s="165"/>
      <c r="M10" s="165"/>
      <c r="N10" s="165"/>
      <c r="O10" s="165"/>
      <c r="P10" s="165"/>
      <c r="Q10" s="165"/>
      <c r="R10" s="166"/>
    </row>
    <row r="11" spans="2:18" ht="6" customHeight="1" thickBot="1" x14ac:dyDescent="0.3"/>
    <row r="12" spans="2:18" ht="15" customHeight="1" x14ac:dyDescent="0.25">
      <c r="B12" s="154" t="s">
        <v>1</v>
      </c>
      <c r="C12" s="156"/>
      <c r="E12" s="154" t="s">
        <v>49</v>
      </c>
      <c r="F12" s="155"/>
      <c r="G12" s="156"/>
      <c r="I12" s="144" t="s">
        <v>0</v>
      </c>
      <c r="J12" s="144"/>
      <c r="K12" s="145"/>
      <c r="L12" s="154" t="s">
        <v>1</v>
      </c>
      <c r="M12" s="155"/>
      <c r="N12" s="154" t="s">
        <v>86</v>
      </c>
      <c r="O12" s="155"/>
      <c r="P12" s="160" t="s">
        <v>2</v>
      </c>
      <c r="Q12" s="161"/>
      <c r="R12" s="154" t="s">
        <v>3</v>
      </c>
    </row>
    <row r="13" spans="2:18" x14ac:dyDescent="0.25">
      <c r="B13" s="157"/>
      <c r="C13" s="159"/>
      <c r="E13" s="157"/>
      <c r="F13" s="158"/>
      <c r="G13" s="159"/>
      <c r="I13" s="146"/>
      <c r="J13" s="146"/>
      <c r="K13" s="147"/>
      <c r="L13" s="157"/>
      <c r="M13" s="158"/>
      <c r="N13" s="157"/>
      <c r="O13" s="158"/>
      <c r="P13" s="162"/>
      <c r="Q13" s="163"/>
      <c r="R13" s="157"/>
    </row>
    <row r="14" spans="2:18" x14ac:dyDescent="0.25">
      <c r="B14" s="72" t="s">
        <v>5</v>
      </c>
      <c r="C14" s="77">
        <v>238324</v>
      </c>
      <c r="E14" s="187" t="s">
        <v>14</v>
      </c>
      <c r="F14" s="82" t="s">
        <v>15</v>
      </c>
      <c r="G14" s="83">
        <v>0</v>
      </c>
      <c r="I14" s="139" t="s">
        <v>4</v>
      </c>
      <c r="J14" s="139" t="s">
        <v>5</v>
      </c>
      <c r="K14" s="1" t="s">
        <v>6</v>
      </c>
      <c r="L14" s="2">
        <f>C14/2</f>
        <v>119162</v>
      </c>
      <c r="M14" s="3" t="s">
        <v>7</v>
      </c>
      <c r="N14" s="4">
        <v>5.67E-2</v>
      </c>
      <c r="O14" s="5" t="s">
        <v>8</v>
      </c>
      <c r="P14" s="4">
        <f>C24</f>
        <v>0</v>
      </c>
      <c r="Q14" s="6" t="s">
        <v>8</v>
      </c>
      <c r="R14" s="7">
        <f>$L14*($N14+P14)</f>
        <v>6756.4854000000005</v>
      </c>
    </row>
    <row r="15" spans="2:18" x14ac:dyDescent="0.25">
      <c r="B15" s="73" t="s">
        <v>10</v>
      </c>
      <c r="C15" s="78">
        <v>864153</v>
      </c>
      <c r="E15" s="187"/>
      <c r="F15" s="15" t="s">
        <v>18</v>
      </c>
      <c r="G15" s="78">
        <v>0</v>
      </c>
      <c r="I15" s="140"/>
      <c r="J15" s="141"/>
      <c r="K15" s="8" t="s">
        <v>9</v>
      </c>
      <c r="L15" s="9">
        <f>C14/2</f>
        <v>119162</v>
      </c>
      <c r="M15" s="10" t="s">
        <v>7</v>
      </c>
      <c r="N15" s="11">
        <v>5.6399999999999999E-2</v>
      </c>
      <c r="O15" s="12" t="s">
        <v>8</v>
      </c>
      <c r="P15" s="11">
        <f>C24</f>
        <v>0</v>
      </c>
      <c r="Q15" s="13" t="s">
        <v>8</v>
      </c>
      <c r="R15" s="14">
        <f t="shared" ref="R15:R21" si="0">$L15*($N15+P15)</f>
        <v>6720.7367999999997</v>
      </c>
    </row>
    <row r="16" spans="2:18" x14ac:dyDescent="0.25">
      <c r="B16" s="73" t="s">
        <v>11</v>
      </c>
      <c r="C16" s="78">
        <v>465143</v>
      </c>
      <c r="E16" s="188"/>
      <c r="F16" s="15" t="s">
        <v>19</v>
      </c>
      <c r="G16" s="78">
        <v>0</v>
      </c>
      <c r="I16" s="140"/>
      <c r="J16" s="140" t="s">
        <v>10</v>
      </c>
      <c r="K16" s="8" t="s">
        <v>6</v>
      </c>
      <c r="L16" s="9">
        <f>C15/2</f>
        <v>432076.5</v>
      </c>
      <c r="M16" s="10" t="s">
        <v>7</v>
      </c>
      <c r="N16" s="11">
        <v>4.07E-2</v>
      </c>
      <c r="O16" s="12" t="s">
        <v>8</v>
      </c>
      <c r="P16" s="11">
        <f>C25</f>
        <v>0</v>
      </c>
      <c r="Q16" s="13" t="s">
        <v>8</v>
      </c>
      <c r="R16" s="14">
        <f t="shared" si="0"/>
        <v>17585.51355</v>
      </c>
    </row>
    <row r="17" spans="2:21" x14ac:dyDescent="0.25">
      <c r="B17" s="74" t="s">
        <v>12</v>
      </c>
      <c r="C17" s="79">
        <v>208609</v>
      </c>
      <c r="E17" s="76" t="s">
        <v>20</v>
      </c>
      <c r="F17" s="75"/>
      <c r="G17" s="80">
        <v>0</v>
      </c>
      <c r="I17" s="140"/>
      <c r="J17" s="140"/>
      <c r="K17" s="8" t="s">
        <v>9</v>
      </c>
      <c r="L17" s="9">
        <f>C15/2</f>
        <v>432076.5</v>
      </c>
      <c r="M17" s="10" t="s">
        <v>7</v>
      </c>
      <c r="N17" s="11">
        <v>4.0399999999999998E-2</v>
      </c>
      <c r="O17" s="12" t="s">
        <v>8</v>
      </c>
      <c r="P17" s="11">
        <f>C25</f>
        <v>0</v>
      </c>
      <c r="Q17" s="13" t="s">
        <v>8</v>
      </c>
      <c r="R17" s="14">
        <f t="shared" si="0"/>
        <v>17455.890599999999</v>
      </c>
    </row>
    <row r="18" spans="2:21" x14ac:dyDescent="0.25">
      <c r="I18" s="140"/>
      <c r="J18" s="142" t="s">
        <v>11</v>
      </c>
      <c r="K18" s="8" t="s">
        <v>6</v>
      </c>
      <c r="L18" s="9">
        <f>C16/2</f>
        <v>232571.5</v>
      </c>
      <c r="M18" s="10" t="s">
        <v>7</v>
      </c>
      <c r="N18" s="11">
        <v>1.46E-2</v>
      </c>
      <c r="O18" s="12" t="s">
        <v>8</v>
      </c>
      <c r="P18" s="11">
        <f>C26</f>
        <v>0</v>
      </c>
      <c r="Q18" s="13" t="s">
        <v>8</v>
      </c>
      <c r="R18" s="14">
        <f t="shared" si="0"/>
        <v>3395.5439000000001</v>
      </c>
    </row>
    <row r="19" spans="2:21" x14ac:dyDescent="0.25">
      <c r="B19" s="85" t="s">
        <v>21</v>
      </c>
      <c r="C19" s="167">
        <v>3690</v>
      </c>
      <c r="E19" s="148" t="s">
        <v>55</v>
      </c>
      <c r="F19" s="149"/>
      <c r="G19" s="150">
        <v>2</v>
      </c>
      <c r="I19" s="140"/>
      <c r="J19" s="143"/>
      <c r="K19" s="8" t="s">
        <v>9</v>
      </c>
      <c r="L19" s="9">
        <f>C16/2</f>
        <v>232571.5</v>
      </c>
      <c r="M19" s="10" t="s">
        <v>7</v>
      </c>
      <c r="N19" s="11">
        <v>1.4500000000000001E-2</v>
      </c>
      <c r="O19" s="12" t="s">
        <v>8</v>
      </c>
      <c r="P19" s="11">
        <f>C26</f>
        <v>0</v>
      </c>
      <c r="Q19" s="13" t="s">
        <v>8</v>
      </c>
      <c r="R19" s="14">
        <f t="shared" si="0"/>
        <v>3372.2867500000002</v>
      </c>
    </row>
    <row r="20" spans="2:21" x14ac:dyDescent="0.25">
      <c r="B20" s="84" t="s">
        <v>54</v>
      </c>
      <c r="C20" s="168"/>
      <c r="E20" s="152" t="s">
        <v>56</v>
      </c>
      <c r="F20" s="153"/>
      <c r="G20" s="151"/>
      <c r="I20" s="140"/>
      <c r="J20" s="140" t="s">
        <v>12</v>
      </c>
      <c r="K20" s="8" t="s">
        <v>6</v>
      </c>
      <c r="L20" s="9">
        <f>C17/2</f>
        <v>104304.5</v>
      </c>
      <c r="M20" s="10" t="s">
        <v>7</v>
      </c>
      <c r="N20" s="11">
        <v>1.4E-2</v>
      </c>
      <c r="O20" s="12" t="s">
        <v>8</v>
      </c>
      <c r="P20" s="11">
        <f>C27</f>
        <v>0</v>
      </c>
      <c r="Q20" s="13" t="s">
        <v>8</v>
      </c>
      <c r="R20" s="14">
        <f t="shared" si="0"/>
        <v>1460.2629999999999</v>
      </c>
    </row>
    <row r="21" spans="2:21" ht="15.75" thickBot="1" x14ac:dyDescent="0.3">
      <c r="I21" s="141"/>
      <c r="J21" s="141"/>
      <c r="K21" s="8" t="s">
        <v>9</v>
      </c>
      <c r="L21" s="9">
        <f>C17/2</f>
        <v>104304.5</v>
      </c>
      <c r="M21" s="10" t="s">
        <v>7</v>
      </c>
      <c r="N21" s="11">
        <v>1.41E-2</v>
      </c>
      <c r="O21" s="12" t="s">
        <v>8</v>
      </c>
      <c r="P21" s="11">
        <f>C27</f>
        <v>0</v>
      </c>
      <c r="Q21" s="13" t="s">
        <v>8</v>
      </c>
      <c r="R21" s="23">
        <f t="shared" si="0"/>
        <v>1470.69345</v>
      </c>
      <c r="U21" s="71"/>
    </row>
    <row r="22" spans="2:21" x14ac:dyDescent="0.25">
      <c r="B22" s="190" t="s">
        <v>2</v>
      </c>
      <c r="C22" s="161"/>
      <c r="E22" s="148" t="s">
        <v>80</v>
      </c>
      <c r="F22" s="149"/>
      <c r="G22" s="150">
        <v>12</v>
      </c>
      <c r="I22" s="170" t="s">
        <v>13</v>
      </c>
      <c r="J22" s="170" t="s">
        <v>14</v>
      </c>
      <c r="K22" s="15" t="s">
        <v>15</v>
      </c>
      <c r="L22" s="9">
        <f>G14</f>
        <v>0</v>
      </c>
      <c r="M22" s="10" t="s">
        <v>16</v>
      </c>
      <c r="N22" s="11">
        <f>N23*0.33</f>
        <v>8.3160000000000005E-3</v>
      </c>
      <c r="O22" s="10" t="s">
        <v>17</v>
      </c>
      <c r="P22" s="40"/>
      <c r="Q22" s="17"/>
      <c r="R22" s="23">
        <f t="shared" ref="R22:R25" si="1">$L22*($N22)</f>
        <v>0</v>
      </c>
    </row>
    <row r="23" spans="2:21" x14ac:dyDescent="0.25">
      <c r="B23" s="191"/>
      <c r="C23" s="163"/>
      <c r="E23" s="152" t="s">
        <v>56</v>
      </c>
      <c r="F23" s="153"/>
      <c r="G23" s="151"/>
      <c r="I23" s="140"/>
      <c r="J23" s="140"/>
      <c r="K23" s="15" t="s">
        <v>18</v>
      </c>
      <c r="L23" s="9">
        <f>G15</f>
        <v>0</v>
      </c>
      <c r="M23" s="10" t="s">
        <v>16</v>
      </c>
      <c r="N23" s="11">
        <v>2.52E-2</v>
      </c>
      <c r="O23" s="10" t="s">
        <v>17</v>
      </c>
      <c r="P23" s="40"/>
      <c r="Q23" s="17"/>
      <c r="R23" s="23">
        <f t="shared" si="1"/>
        <v>0</v>
      </c>
    </row>
    <row r="24" spans="2:21" x14ac:dyDescent="0.25">
      <c r="B24" s="72" t="s">
        <v>5</v>
      </c>
      <c r="C24" s="135"/>
      <c r="I24" s="140"/>
      <c r="J24" s="141"/>
      <c r="K24" s="15" t="s">
        <v>19</v>
      </c>
      <c r="L24" s="9">
        <f>G16</f>
        <v>0</v>
      </c>
      <c r="M24" s="10" t="s">
        <v>16</v>
      </c>
      <c r="N24" s="11">
        <f>N23*3</f>
        <v>7.5600000000000001E-2</v>
      </c>
      <c r="O24" s="10" t="s">
        <v>17</v>
      </c>
      <c r="P24" s="40"/>
      <c r="Q24" s="17"/>
      <c r="R24" s="23">
        <f t="shared" si="1"/>
        <v>0</v>
      </c>
    </row>
    <row r="25" spans="2:21" x14ac:dyDescent="0.25">
      <c r="B25" s="73" t="s">
        <v>10</v>
      </c>
      <c r="C25" s="136"/>
      <c r="I25" s="141"/>
      <c r="J25" s="18" t="s">
        <v>20</v>
      </c>
      <c r="K25" s="18"/>
      <c r="L25" s="9">
        <f>G17</f>
        <v>0</v>
      </c>
      <c r="M25" s="20" t="s">
        <v>16</v>
      </c>
      <c r="N25" s="21">
        <v>1.89E-2</v>
      </c>
      <c r="O25" s="20" t="s">
        <v>17</v>
      </c>
      <c r="P25" s="52"/>
      <c r="Q25" s="22"/>
      <c r="R25" s="23">
        <f t="shared" si="1"/>
        <v>0</v>
      </c>
    </row>
    <row r="26" spans="2:21" x14ac:dyDescent="0.25">
      <c r="B26" s="73" t="s">
        <v>11</v>
      </c>
      <c r="C26" s="136"/>
      <c r="I26" s="12" t="s">
        <v>21</v>
      </c>
      <c r="J26" s="122" t="s">
        <v>81</v>
      </c>
      <c r="K26" s="123">
        <f>G22</f>
        <v>12</v>
      </c>
      <c r="L26" s="9">
        <f>C19*G22</f>
        <v>44280</v>
      </c>
      <c r="M26" s="10" t="s">
        <v>22</v>
      </c>
      <c r="N26" s="24">
        <v>0.93700000000000006</v>
      </c>
      <c r="O26" s="25" t="s">
        <v>23</v>
      </c>
      <c r="P26" s="40"/>
      <c r="Q26" s="17"/>
      <c r="R26" s="23">
        <f>$L26*($N26)</f>
        <v>41490.36</v>
      </c>
    </row>
    <row r="27" spans="2:21" x14ac:dyDescent="0.25">
      <c r="B27" s="74" t="s">
        <v>12</v>
      </c>
      <c r="C27" s="137"/>
      <c r="I27" s="26" t="s">
        <v>66</v>
      </c>
      <c r="J27" s="122" t="s">
        <v>81</v>
      </c>
      <c r="K27" s="123">
        <f>G22</f>
        <v>12</v>
      </c>
      <c r="L27" s="27">
        <f>((L14+L15)/962)*G22</f>
        <v>2972.8565488565491</v>
      </c>
      <c r="M27" s="28" t="s">
        <v>22</v>
      </c>
      <c r="N27" s="29">
        <v>5.2359999999999998</v>
      </c>
      <c r="O27" s="30" t="s">
        <v>23</v>
      </c>
      <c r="P27" s="42"/>
      <c r="Q27" s="32"/>
      <c r="R27" s="23">
        <f>$L27*($N27)</f>
        <v>15565.876889812891</v>
      </c>
    </row>
    <row r="28" spans="2:21" ht="14.1" x14ac:dyDescent="0.3">
      <c r="I28" s="33"/>
      <c r="J28" s="33"/>
      <c r="K28" s="33"/>
      <c r="L28" s="34"/>
      <c r="M28" s="35"/>
      <c r="N28" s="34"/>
      <c r="O28" s="33"/>
      <c r="P28" s="36"/>
      <c r="Q28" s="37" t="s">
        <v>24</v>
      </c>
      <c r="R28" s="38">
        <f>SUM(R14:R27)</f>
        <v>115273.65033981288</v>
      </c>
    </row>
    <row r="29" spans="2:21" x14ac:dyDescent="0.25">
      <c r="I29" s="26" t="s">
        <v>48</v>
      </c>
      <c r="J29" s="26"/>
      <c r="K29" s="26"/>
      <c r="L29" s="27">
        <f>SUM(L14:L21)</f>
        <v>1776229</v>
      </c>
      <c r="M29" s="28" t="s">
        <v>7</v>
      </c>
      <c r="N29" s="39">
        <v>1E-3</v>
      </c>
      <c r="O29" s="26" t="s">
        <v>8</v>
      </c>
      <c r="P29" s="31"/>
      <c r="Q29" s="32"/>
      <c r="R29" s="23">
        <f>L29*N29</f>
        <v>1776.229</v>
      </c>
    </row>
    <row r="30" spans="2:21" x14ac:dyDescent="0.25">
      <c r="I30" s="12" t="s">
        <v>51</v>
      </c>
      <c r="J30" s="122" t="s">
        <v>81</v>
      </c>
      <c r="K30" s="123">
        <f>G22</f>
        <v>12</v>
      </c>
      <c r="L30" s="89">
        <f>G19*G22</f>
        <v>24</v>
      </c>
      <c r="M30" s="10" t="s">
        <v>63</v>
      </c>
      <c r="N30" s="88">
        <v>2.85</v>
      </c>
      <c r="O30" s="25" t="s">
        <v>34</v>
      </c>
      <c r="P30" s="16"/>
      <c r="Q30" s="17"/>
      <c r="R30" s="23">
        <f t="shared" ref="R30" si="2">L30*N30</f>
        <v>68.400000000000006</v>
      </c>
    </row>
    <row r="31" spans="2:21" ht="14.65" thickBot="1" x14ac:dyDescent="0.35">
      <c r="I31" s="43"/>
      <c r="J31" s="43"/>
      <c r="K31" s="43"/>
      <c r="L31" s="44"/>
      <c r="M31" s="44"/>
      <c r="N31" s="44">
        <v>0</v>
      </c>
      <c r="O31" s="43" t="s">
        <v>25</v>
      </c>
      <c r="P31" s="45"/>
      <c r="Q31" s="46"/>
      <c r="R31" s="47">
        <f>R28+R29+R30</f>
        <v>117118.27933981289</v>
      </c>
    </row>
    <row r="32" spans="2:21" ht="9" customHeight="1" x14ac:dyDescent="0.3"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2:18" ht="15.75" customHeight="1" thickBot="1" x14ac:dyDescent="0.3">
      <c r="I33" s="90" t="s">
        <v>70</v>
      </c>
      <c r="J33" s="186" t="s">
        <v>68</v>
      </c>
      <c r="K33" s="186"/>
      <c r="L33" s="186" t="s">
        <v>67</v>
      </c>
      <c r="M33" s="186"/>
      <c r="N33" s="186" t="s">
        <v>71</v>
      </c>
      <c r="O33" s="186"/>
      <c r="P33" s="186" t="s">
        <v>69</v>
      </c>
      <c r="Q33" s="186"/>
      <c r="R33" s="90" t="s">
        <v>72</v>
      </c>
    </row>
    <row r="34" spans="2:18" ht="14.65" thickBot="1" x14ac:dyDescent="0.35">
      <c r="I34" s="91">
        <f>SUM(L14:L21)</f>
        <v>1776229</v>
      </c>
      <c r="J34" s="185">
        <f>SUMPRODUCT(C14:C17,C24:C27)</f>
        <v>0</v>
      </c>
      <c r="K34" s="185"/>
      <c r="L34" s="185">
        <f>SUMPRODUCT(L14:L27,N14:N27)</f>
        <v>115273.65033981288</v>
      </c>
      <c r="M34" s="185"/>
      <c r="N34" s="185">
        <f>SUMPRODUCT(L29:L30,N29:N30)</f>
        <v>1844.6290000000001</v>
      </c>
      <c r="O34" s="185"/>
      <c r="P34" s="185">
        <f>J34+L34+N34</f>
        <v>117118.27933981289</v>
      </c>
      <c r="Q34" s="185"/>
      <c r="R34" s="92">
        <f>IF(I34=0,0,P34/I34)</f>
        <v>6.5936475161599589E-2</v>
      </c>
    </row>
    <row r="35" spans="2:18" ht="15.75" customHeight="1" x14ac:dyDescent="0.3">
      <c r="I35" s="93"/>
      <c r="J35" s="94"/>
      <c r="K35" s="94"/>
      <c r="L35" s="94"/>
      <c r="M35" s="94"/>
      <c r="N35" s="94"/>
      <c r="O35" s="94"/>
      <c r="P35" s="94"/>
      <c r="Q35" s="94"/>
      <c r="R35" s="95"/>
    </row>
    <row r="36" spans="2:18" ht="15.75" customHeight="1" thickBot="1" x14ac:dyDescent="0.35"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2:18" ht="16.5" thickBot="1" x14ac:dyDescent="0.3">
      <c r="B37" s="164" t="s">
        <v>64</v>
      </c>
      <c r="C37" s="165"/>
      <c r="D37" s="165"/>
      <c r="E37" s="165"/>
      <c r="F37" s="165"/>
      <c r="G37" s="166"/>
      <c r="I37" s="164" t="s">
        <v>53</v>
      </c>
      <c r="J37" s="165"/>
      <c r="K37" s="165"/>
      <c r="L37" s="165"/>
      <c r="M37" s="165"/>
      <c r="N37" s="165"/>
      <c r="O37" s="165"/>
      <c r="P37" s="165"/>
      <c r="Q37" s="165"/>
      <c r="R37" s="166"/>
    </row>
    <row r="38" spans="2:18" ht="6" customHeight="1" thickBot="1" x14ac:dyDescent="0.4">
      <c r="I38" s="81"/>
      <c r="J38" s="81"/>
      <c r="K38" s="81"/>
      <c r="L38" s="81"/>
      <c r="M38" s="81"/>
      <c r="N38" s="81"/>
      <c r="O38" s="81"/>
      <c r="P38" s="81"/>
      <c r="Q38" s="81"/>
      <c r="R38" s="81"/>
    </row>
    <row r="39" spans="2:18" ht="15" customHeight="1" x14ac:dyDescent="0.25">
      <c r="B39" s="154" t="s">
        <v>1</v>
      </c>
      <c r="C39" s="156"/>
      <c r="E39" s="154" t="s">
        <v>49</v>
      </c>
      <c r="F39" s="155"/>
      <c r="G39" s="156"/>
      <c r="I39" s="144" t="s">
        <v>0</v>
      </c>
      <c r="J39" s="144"/>
      <c r="K39" s="145"/>
      <c r="L39" s="154" t="s">
        <v>1</v>
      </c>
      <c r="M39" s="155"/>
      <c r="N39" s="179" t="s">
        <v>86</v>
      </c>
      <c r="O39" s="180"/>
      <c r="P39" s="160" t="s">
        <v>2</v>
      </c>
      <c r="Q39" s="183"/>
      <c r="R39" s="154" t="s">
        <v>3</v>
      </c>
    </row>
    <row r="40" spans="2:18" x14ac:dyDescent="0.25">
      <c r="B40" s="157"/>
      <c r="C40" s="159"/>
      <c r="E40" s="157"/>
      <c r="F40" s="158"/>
      <c r="G40" s="159"/>
      <c r="I40" s="146"/>
      <c r="J40" s="146"/>
      <c r="K40" s="147"/>
      <c r="L40" s="157"/>
      <c r="M40" s="158"/>
      <c r="N40" s="181"/>
      <c r="O40" s="182"/>
      <c r="P40" s="162"/>
      <c r="Q40" s="184"/>
      <c r="R40" s="157"/>
    </row>
    <row r="41" spans="2:18" x14ac:dyDescent="0.25">
      <c r="B41" s="72" t="s">
        <v>5</v>
      </c>
      <c r="C41" s="77">
        <v>371793</v>
      </c>
      <c r="E41" s="189" t="s">
        <v>14</v>
      </c>
      <c r="F41" s="15" t="s">
        <v>15</v>
      </c>
      <c r="G41" s="78">
        <v>0</v>
      </c>
      <c r="I41" s="139" t="s">
        <v>4</v>
      </c>
      <c r="J41" s="139" t="s">
        <v>5</v>
      </c>
      <c r="K41" s="1" t="s">
        <v>6</v>
      </c>
      <c r="L41" s="2">
        <f>C41/2</f>
        <v>185896.5</v>
      </c>
      <c r="M41" s="3" t="s">
        <v>7</v>
      </c>
      <c r="N41" s="4">
        <v>8.4599999999999995E-2</v>
      </c>
      <c r="O41" s="6" t="s">
        <v>8</v>
      </c>
      <c r="P41" s="4">
        <f>C51</f>
        <v>0</v>
      </c>
      <c r="Q41" s="5" t="s">
        <v>8</v>
      </c>
      <c r="R41" s="14">
        <f>$L41*($N41+P41)</f>
        <v>15726.8439</v>
      </c>
    </row>
    <row r="42" spans="2:18" x14ac:dyDescent="0.25">
      <c r="B42" s="73" t="s">
        <v>10</v>
      </c>
      <c r="C42" s="78">
        <v>1011625</v>
      </c>
      <c r="E42" s="187"/>
      <c r="F42" s="15" t="s">
        <v>18</v>
      </c>
      <c r="G42" s="78">
        <v>0</v>
      </c>
      <c r="I42" s="140"/>
      <c r="J42" s="141"/>
      <c r="K42" s="8" t="s">
        <v>9</v>
      </c>
      <c r="L42" s="9">
        <f>C41/2</f>
        <v>185896.5</v>
      </c>
      <c r="M42" s="10" t="s">
        <v>7</v>
      </c>
      <c r="N42" s="11">
        <v>8.3799999999999999E-2</v>
      </c>
      <c r="O42" s="13" t="s">
        <v>8</v>
      </c>
      <c r="P42" s="11">
        <f>C51</f>
        <v>0</v>
      </c>
      <c r="Q42" s="12" t="s">
        <v>8</v>
      </c>
      <c r="R42" s="14">
        <f t="shared" ref="R42:R48" si="3">$L42*($N42+P42)</f>
        <v>15578.126700000001</v>
      </c>
    </row>
    <row r="43" spans="2:18" x14ac:dyDescent="0.25">
      <c r="B43" s="73" t="s">
        <v>11</v>
      </c>
      <c r="C43" s="78">
        <v>387782</v>
      </c>
      <c r="E43" s="188"/>
      <c r="F43" s="15" t="s">
        <v>19</v>
      </c>
      <c r="G43" s="78">
        <v>0</v>
      </c>
      <c r="I43" s="140"/>
      <c r="J43" s="140" t="s">
        <v>10</v>
      </c>
      <c r="K43" s="8" t="s">
        <v>6</v>
      </c>
      <c r="L43" s="9">
        <f>C42/2</f>
        <v>505812.5</v>
      </c>
      <c r="M43" s="10" t="s">
        <v>7</v>
      </c>
      <c r="N43" s="11">
        <v>5.5E-2</v>
      </c>
      <c r="O43" s="13" t="s">
        <v>8</v>
      </c>
      <c r="P43" s="11">
        <f>C52</f>
        <v>0</v>
      </c>
      <c r="Q43" s="12" t="s">
        <v>8</v>
      </c>
      <c r="R43" s="14">
        <f t="shared" si="3"/>
        <v>27819.6875</v>
      </c>
    </row>
    <row r="44" spans="2:18" x14ac:dyDescent="0.25">
      <c r="B44" s="74" t="s">
        <v>12</v>
      </c>
      <c r="C44" s="79">
        <v>225681</v>
      </c>
      <c r="E44" s="76" t="s">
        <v>20</v>
      </c>
      <c r="F44" s="75"/>
      <c r="G44" s="80">
        <v>0</v>
      </c>
      <c r="I44" s="140"/>
      <c r="J44" s="140"/>
      <c r="K44" s="8" t="s">
        <v>9</v>
      </c>
      <c r="L44" s="9">
        <f>C42/2</f>
        <v>505812.5</v>
      </c>
      <c r="M44" s="10" t="s">
        <v>7</v>
      </c>
      <c r="N44" s="11">
        <v>5.4600000000000003E-2</v>
      </c>
      <c r="O44" s="13" t="s">
        <v>8</v>
      </c>
      <c r="P44" s="11">
        <f>C52</f>
        <v>0</v>
      </c>
      <c r="Q44" s="12" t="s">
        <v>8</v>
      </c>
      <c r="R44" s="23">
        <f t="shared" si="3"/>
        <v>27617.362500000003</v>
      </c>
    </row>
    <row r="45" spans="2:18" x14ac:dyDescent="0.25">
      <c r="I45" s="140"/>
      <c r="J45" s="142" t="s">
        <v>11</v>
      </c>
      <c r="K45" s="8" t="s">
        <v>6</v>
      </c>
      <c r="L45" s="9">
        <f>C43/2</f>
        <v>193891</v>
      </c>
      <c r="M45" s="10" t="s">
        <v>7</v>
      </c>
      <c r="N45" s="11">
        <v>2.0899999999999998E-2</v>
      </c>
      <c r="O45" s="13" t="s">
        <v>8</v>
      </c>
      <c r="P45" s="11">
        <f>C53</f>
        <v>0</v>
      </c>
      <c r="Q45" s="12" t="s">
        <v>8</v>
      </c>
      <c r="R45" s="23">
        <f t="shared" si="3"/>
        <v>4052.3218999999999</v>
      </c>
    </row>
    <row r="46" spans="2:18" x14ac:dyDescent="0.25">
      <c r="B46" s="85" t="s">
        <v>21</v>
      </c>
      <c r="C46" s="167">
        <v>1447.15</v>
      </c>
      <c r="E46" s="148" t="s">
        <v>55</v>
      </c>
      <c r="F46" s="149"/>
      <c r="G46" s="150">
        <v>26</v>
      </c>
      <c r="I46" s="140"/>
      <c r="J46" s="143"/>
      <c r="K46" s="8" t="s">
        <v>9</v>
      </c>
      <c r="L46" s="9">
        <f>C43/2</f>
        <v>193891</v>
      </c>
      <c r="M46" s="10" t="s">
        <v>7</v>
      </c>
      <c r="N46" s="11">
        <v>2.0400000000000001E-2</v>
      </c>
      <c r="O46" s="13" t="s">
        <v>8</v>
      </c>
      <c r="P46" s="11">
        <f>C53</f>
        <v>0</v>
      </c>
      <c r="Q46" s="12" t="s">
        <v>8</v>
      </c>
      <c r="R46" s="23">
        <f t="shared" si="3"/>
        <v>3955.3764000000001</v>
      </c>
    </row>
    <row r="47" spans="2:18" x14ac:dyDescent="0.25">
      <c r="B47" s="84" t="s">
        <v>54</v>
      </c>
      <c r="C47" s="168"/>
      <c r="E47" s="86" t="s">
        <v>57</v>
      </c>
      <c r="F47" s="87" t="s">
        <v>58</v>
      </c>
      <c r="G47" s="151"/>
      <c r="I47" s="140"/>
      <c r="J47" s="140" t="s">
        <v>12</v>
      </c>
      <c r="K47" s="8" t="s">
        <v>6</v>
      </c>
      <c r="L47" s="9">
        <f>C44/2</f>
        <v>112840.5</v>
      </c>
      <c r="M47" s="10" t="s">
        <v>7</v>
      </c>
      <c r="N47" s="11">
        <v>1.8599999999999998E-2</v>
      </c>
      <c r="O47" s="13" t="s">
        <v>8</v>
      </c>
      <c r="P47" s="11">
        <f>C54</f>
        <v>0</v>
      </c>
      <c r="Q47" s="12" t="s">
        <v>8</v>
      </c>
      <c r="R47" s="23">
        <f t="shared" si="3"/>
        <v>2098.8332999999998</v>
      </c>
    </row>
    <row r="48" spans="2:18" ht="15.75" thickBot="1" x14ac:dyDescent="0.3">
      <c r="I48" s="141"/>
      <c r="J48" s="141"/>
      <c r="K48" s="8" t="s">
        <v>9</v>
      </c>
      <c r="L48" s="9">
        <f>C44/2</f>
        <v>112840.5</v>
      </c>
      <c r="M48" s="10" t="s">
        <v>7</v>
      </c>
      <c r="N48" s="11">
        <v>1.8700000000000001E-2</v>
      </c>
      <c r="O48" s="13" t="s">
        <v>8</v>
      </c>
      <c r="P48" s="11">
        <f>C54</f>
        <v>0</v>
      </c>
      <c r="Q48" s="12" t="s">
        <v>8</v>
      </c>
      <c r="R48" s="23">
        <f t="shared" si="3"/>
        <v>2110.11735</v>
      </c>
    </row>
    <row r="49" spans="2:18" x14ac:dyDescent="0.25">
      <c r="B49" s="190" t="s">
        <v>60</v>
      </c>
      <c r="C49" s="161"/>
      <c r="E49" s="148" t="s">
        <v>80</v>
      </c>
      <c r="F49" s="149"/>
      <c r="G49" s="150">
        <v>12</v>
      </c>
      <c r="I49" s="170" t="s">
        <v>13</v>
      </c>
      <c r="J49" s="176" t="s">
        <v>14</v>
      </c>
      <c r="K49" s="12" t="s">
        <v>15</v>
      </c>
      <c r="L49" s="9">
        <f>G41</f>
        <v>0</v>
      </c>
      <c r="M49" s="10" t="s">
        <v>16</v>
      </c>
      <c r="N49" s="11">
        <f>N50*0.33</f>
        <v>9.9000000000000008E-3</v>
      </c>
      <c r="O49" s="48" t="s">
        <v>17</v>
      </c>
      <c r="P49" s="40"/>
      <c r="Q49" s="49"/>
      <c r="R49" s="23">
        <f>$L49*($N49)</f>
        <v>0</v>
      </c>
    </row>
    <row r="50" spans="2:18" x14ac:dyDescent="0.25">
      <c r="B50" s="191"/>
      <c r="C50" s="163"/>
      <c r="E50" s="152" t="s">
        <v>57</v>
      </c>
      <c r="F50" s="153"/>
      <c r="G50" s="151"/>
      <c r="I50" s="140"/>
      <c r="J50" s="177"/>
      <c r="K50" s="12" t="s">
        <v>18</v>
      </c>
      <c r="L50" s="9">
        <f>G42</f>
        <v>0</v>
      </c>
      <c r="M50" s="10" t="s">
        <v>16</v>
      </c>
      <c r="N50" s="11">
        <v>0.03</v>
      </c>
      <c r="O50" s="48" t="s">
        <v>17</v>
      </c>
      <c r="P50" s="40"/>
      <c r="Q50" s="49"/>
      <c r="R50" s="23">
        <f t="shared" ref="R50:R54" si="4">$L50*($N50)</f>
        <v>0</v>
      </c>
    </row>
    <row r="51" spans="2:18" x14ac:dyDescent="0.25">
      <c r="B51" s="72" t="s">
        <v>5</v>
      </c>
      <c r="C51" s="135"/>
      <c r="I51" s="140"/>
      <c r="J51" s="178"/>
      <c r="K51" s="12" t="s">
        <v>19</v>
      </c>
      <c r="L51" s="9">
        <f>G43</f>
        <v>0</v>
      </c>
      <c r="M51" s="10" t="s">
        <v>16</v>
      </c>
      <c r="N51" s="11">
        <f>N50*3</f>
        <v>0.09</v>
      </c>
      <c r="O51" s="48" t="s">
        <v>17</v>
      </c>
      <c r="P51" s="40"/>
      <c r="Q51" s="49"/>
      <c r="R51" s="23">
        <f t="shared" si="4"/>
        <v>0</v>
      </c>
    </row>
    <row r="52" spans="2:18" x14ac:dyDescent="0.25">
      <c r="B52" s="73" t="s">
        <v>10</v>
      </c>
      <c r="C52" s="136"/>
      <c r="I52" s="141"/>
      <c r="J52" s="50" t="s">
        <v>20</v>
      </c>
      <c r="K52" s="18"/>
      <c r="L52" s="9">
        <f>G44</f>
        <v>0</v>
      </c>
      <c r="M52" s="20" t="s">
        <v>16</v>
      </c>
      <c r="N52" s="21">
        <v>2.2800000000000001E-2</v>
      </c>
      <c r="O52" s="51" t="s">
        <v>17</v>
      </c>
      <c r="P52" s="52"/>
      <c r="Q52" s="53"/>
      <c r="R52" s="23">
        <f t="shared" si="4"/>
        <v>0</v>
      </c>
    </row>
    <row r="53" spans="2:18" x14ac:dyDescent="0.25">
      <c r="B53" s="73" t="s">
        <v>11</v>
      </c>
      <c r="C53" s="136"/>
      <c r="I53" s="12" t="s">
        <v>21</v>
      </c>
      <c r="J53" s="122" t="s">
        <v>81</v>
      </c>
      <c r="K53" s="123">
        <f>G49</f>
        <v>12</v>
      </c>
      <c r="L53" s="9">
        <f>C46*G49</f>
        <v>17365.800000000003</v>
      </c>
      <c r="M53" s="10" t="s">
        <v>22</v>
      </c>
      <c r="N53" s="24">
        <v>1.3049999999999999</v>
      </c>
      <c r="O53" s="54" t="s">
        <v>23</v>
      </c>
      <c r="P53" s="40"/>
      <c r="Q53" s="49"/>
      <c r="R53" s="23">
        <f t="shared" si="4"/>
        <v>22662.369000000002</v>
      </c>
    </row>
    <row r="54" spans="2:18" x14ac:dyDescent="0.25">
      <c r="B54" s="74" t="s">
        <v>12</v>
      </c>
      <c r="C54" s="137"/>
      <c r="I54" s="26" t="s">
        <v>66</v>
      </c>
      <c r="J54" s="26"/>
      <c r="K54" s="123">
        <f>G49</f>
        <v>12</v>
      </c>
      <c r="L54" s="27">
        <f>(L41/1460)*G49</f>
        <v>1527.9164383561642</v>
      </c>
      <c r="M54" s="28" t="s">
        <v>22</v>
      </c>
      <c r="N54" s="29">
        <v>12.875</v>
      </c>
      <c r="O54" s="55" t="s">
        <v>23</v>
      </c>
      <c r="P54" s="56"/>
      <c r="Q54" s="57"/>
      <c r="R54" s="23">
        <f t="shared" si="4"/>
        <v>19671.924143835615</v>
      </c>
    </row>
    <row r="55" spans="2:18" ht="14.1" x14ac:dyDescent="0.3">
      <c r="I55" s="33"/>
      <c r="J55" s="33"/>
      <c r="K55" s="124"/>
      <c r="L55" s="34"/>
      <c r="M55" s="35"/>
      <c r="N55" s="34"/>
      <c r="O55" s="37"/>
      <c r="P55" s="34"/>
      <c r="Q55" s="33" t="s">
        <v>24</v>
      </c>
      <c r="R55" s="38">
        <f>SUM(R41:R54)</f>
        <v>141292.96269383561</v>
      </c>
    </row>
    <row r="56" spans="2:18" x14ac:dyDescent="0.25">
      <c r="I56" s="26" t="s">
        <v>48</v>
      </c>
      <c r="J56" s="26"/>
      <c r="K56" s="125"/>
      <c r="L56" s="27">
        <f>SUM(L41:L48)</f>
        <v>1996881</v>
      </c>
      <c r="M56" s="28" t="s">
        <v>7</v>
      </c>
      <c r="N56" s="39">
        <v>1E-3</v>
      </c>
      <c r="O56" s="58" t="s">
        <v>8</v>
      </c>
      <c r="P56" s="56"/>
      <c r="Q56" s="57"/>
      <c r="R56" s="23">
        <f>L56*N56</f>
        <v>1996.8810000000001</v>
      </c>
    </row>
    <row r="57" spans="2:18" x14ac:dyDescent="0.25">
      <c r="I57" s="12" t="s">
        <v>51</v>
      </c>
      <c r="J57" s="122" t="s">
        <v>81</v>
      </c>
      <c r="K57" s="123">
        <f>G49</f>
        <v>12</v>
      </c>
      <c r="L57" s="89">
        <f>G46*G49</f>
        <v>312</v>
      </c>
      <c r="M57" s="10" t="s">
        <v>63</v>
      </c>
      <c r="N57" s="88">
        <v>2.85</v>
      </c>
      <c r="O57" s="25" t="s">
        <v>34</v>
      </c>
      <c r="P57" s="40"/>
      <c r="Q57" s="49"/>
      <c r="R57" s="23">
        <f t="shared" ref="R57:R58" si="5">L57*N57</f>
        <v>889.2</v>
      </c>
    </row>
    <row r="58" spans="2:18" x14ac:dyDescent="0.25">
      <c r="I58" s="41" t="s">
        <v>62</v>
      </c>
      <c r="J58" s="122" t="s">
        <v>81</v>
      </c>
      <c r="K58" s="123">
        <f>G49</f>
        <v>12</v>
      </c>
      <c r="L58" s="89">
        <f>G46*G49</f>
        <v>312</v>
      </c>
      <c r="M58" s="10" t="s">
        <v>63</v>
      </c>
      <c r="N58" s="88">
        <v>0.35</v>
      </c>
      <c r="O58" s="25" t="s">
        <v>34</v>
      </c>
      <c r="P58" s="40"/>
      <c r="Q58" s="49"/>
      <c r="R58" s="23">
        <f t="shared" si="5"/>
        <v>109.19999999999999</v>
      </c>
    </row>
    <row r="59" spans="2:18" ht="14.65" thickBot="1" x14ac:dyDescent="0.35">
      <c r="I59" s="43"/>
      <c r="J59" s="43"/>
      <c r="K59" s="43"/>
      <c r="L59" s="44"/>
      <c r="M59" s="44"/>
      <c r="N59" s="44"/>
      <c r="O59" s="43" t="s">
        <v>26</v>
      </c>
      <c r="P59" s="59"/>
      <c r="Q59" s="44"/>
      <c r="R59" s="47">
        <f>R55+R56+R57+R58</f>
        <v>144288.24369383563</v>
      </c>
    </row>
    <row r="60" spans="2:18" s="96" customFormat="1" ht="9" customHeight="1" x14ac:dyDescent="0.3">
      <c r="I60" s="97"/>
      <c r="J60" s="97"/>
      <c r="K60" s="97"/>
      <c r="L60" s="98"/>
      <c r="M60" s="98"/>
      <c r="N60" s="98"/>
      <c r="O60" s="97"/>
      <c r="P60" s="98"/>
      <c r="Q60" s="98"/>
      <c r="R60" s="99"/>
    </row>
    <row r="61" spans="2:18" ht="15.75" thickBot="1" x14ac:dyDescent="0.3">
      <c r="I61" s="90" t="s">
        <v>70</v>
      </c>
      <c r="J61" s="186" t="s">
        <v>68</v>
      </c>
      <c r="K61" s="186"/>
      <c r="L61" s="186" t="s">
        <v>67</v>
      </c>
      <c r="M61" s="186"/>
      <c r="N61" s="186" t="s">
        <v>71</v>
      </c>
      <c r="O61" s="186"/>
      <c r="P61" s="186" t="s">
        <v>69</v>
      </c>
      <c r="Q61" s="186"/>
      <c r="R61" s="90" t="s">
        <v>72</v>
      </c>
    </row>
    <row r="62" spans="2:18" ht="14.65" thickBot="1" x14ac:dyDescent="0.35">
      <c r="I62" s="91">
        <f>SUM(L41:L44)</f>
        <v>1383418</v>
      </c>
      <c r="J62" s="185">
        <f>SUMPRODUCT(C41:C44,C51:C54)</f>
        <v>0</v>
      </c>
      <c r="K62" s="185"/>
      <c r="L62" s="185">
        <f>SUMPRODUCT(L41:L54,N41:N54)</f>
        <v>141292.96269383561</v>
      </c>
      <c r="M62" s="185"/>
      <c r="N62" s="185">
        <f>SUMPRODUCT(L56:L58,N56:N58)</f>
        <v>2995.2809999999999</v>
      </c>
      <c r="O62" s="185"/>
      <c r="P62" s="185">
        <f>J62+L62+N62</f>
        <v>144288.2436938356</v>
      </c>
      <c r="Q62" s="185"/>
      <c r="R62" s="92">
        <f>IF(I62=0,0,P62/I62)</f>
        <v>0.1042983709145288</v>
      </c>
    </row>
    <row r="63" spans="2:18" ht="15.75" customHeight="1" x14ac:dyDescent="0.3">
      <c r="I63" s="93"/>
      <c r="J63" s="94"/>
      <c r="K63" s="94"/>
      <c r="L63" s="94"/>
      <c r="M63" s="94"/>
      <c r="N63" s="94"/>
      <c r="O63" s="94"/>
      <c r="P63" s="94"/>
      <c r="Q63" s="94"/>
      <c r="R63" s="95"/>
    </row>
    <row r="64" spans="2:18" ht="15.75" customHeight="1" thickBot="1" x14ac:dyDescent="0.35"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2:18" ht="16.5" thickBot="1" x14ac:dyDescent="0.3">
      <c r="B65" s="164" t="s">
        <v>64</v>
      </c>
      <c r="C65" s="165"/>
      <c r="D65" s="165"/>
      <c r="E65" s="165"/>
      <c r="F65" s="165"/>
      <c r="G65" s="166"/>
      <c r="I65" s="164" t="s">
        <v>53</v>
      </c>
      <c r="J65" s="165"/>
      <c r="K65" s="165"/>
      <c r="L65" s="165"/>
      <c r="M65" s="165"/>
      <c r="N65" s="165"/>
      <c r="O65" s="165"/>
      <c r="P65" s="165"/>
      <c r="Q65" s="165"/>
      <c r="R65" s="166"/>
    </row>
    <row r="66" spans="2:18" ht="6" customHeight="1" thickBot="1" x14ac:dyDescent="0.4">
      <c r="I66" s="81"/>
      <c r="J66" s="81"/>
      <c r="K66" s="81"/>
      <c r="L66" s="81"/>
      <c r="M66" s="81"/>
      <c r="N66" s="81"/>
      <c r="O66" s="81"/>
      <c r="P66" s="81"/>
      <c r="Q66" s="81"/>
      <c r="R66" s="81"/>
    </row>
    <row r="67" spans="2:18" ht="15" customHeight="1" x14ac:dyDescent="0.25">
      <c r="B67" s="154" t="s">
        <v>1</v>
      </c>
      <c r="C67" s="156"/>
      <c r="E67" s="154" t="s">
        <v>49</v>
      </c>
      <c r="F67" s="155"/>
      <c r="G67" s="156"/>
      <c r="I67" s="144" t="s">
        <v>0</v>
      </c>
      <c r="J67" s="144"/>
      <c r="K67" s="145"/>
      <c r="L67" s="154" t="s">
        <v>1</v>
      </c>
      <c r="M67" s="155"/>
      <c r="N67" s="179" t="s">
        <v>86</v>
      </c>
      <c r="O67" s="180"/>
      <c r="P67" s="160" t="s">
        <v>2</v>
      </c>
      <c r="Q67" s="183"/>
      <c r="R67" s="154" t="s">
        <v>3</v>
      </c>
    </row>
    <row r="68" spans="2:18" x14ac:dyDescent="0.25">
      <c r="B68" s="157"/>
      <c r="C68" s="159"/>
      <c r="E68" s="157"/>
      <c r="F68" s="158"/>
      <c r="G68" s="159"/>
      <c r="I68" s="146"/>
      <c r="J68" s="146"/>
      <c r="K68" s="147"/>
      <c r="L68" s="157"/>
      <c r="M68" s="158"/>
      <c r="N68" s="181"/>
      <c r="O68" s="182"/>
      <c r="P68" s="162"/>
      <c r="Q68" s="184"/>
      <c r="R68" s="157"/>
    </row>
    <row r="69" spans="2:18" x14ac:dyDescent="0.25">
      <c r="B69" s="72" t="s">
        <v>5</v>
      </c>
      <c r="C69" s="77"/>
      <c r="E69" s="189" t="s">
        <v>14</v>
      </c>
      <c r="F69" s="15" t="s">
        <v>15</v>
      </c>
      <c r="G69" s="78">
        <v>0</v>
      </c>
      <c r="I69" s="139" t="s">
        <v>4</v>
      </c>
      <c r="J69" s="139" t="s">
        <v>5</v>
      </c>
      <c r="K69" s="1" t="s">
        <v>6</v>
      </c>
      <c r="L69" s="2">
        <f>C69/2</f>
        <v>0</v>
      </c>
      <c r="M69" s="3" t="s">
        <v>7</v>
      </c>
      <c r="N69" s="4">
        <v>8.4599999999999995E-2</v>
      </c>
      <c r="O69" s="6" t="s">
        <v>8</v>
      </c>
      <c r="P69" s="4">
        <f>C79</f>
        <v>0</v>
      </c>
      <c r="Q69" s="5" t="s">
        <v>8</v>
      </c>
      <c r="R69" s="14">
        <f>$L69*($N69+P69)</f>
        <v>0</v>
      </c>
    </row>
    <row r="70" spans="2:18" x14ac:dyDescent="0.25">
      <c r="B70" s="73" t="s">
        <v>10</v>
      </c>
      <c r="C70" s="78"/>
      <c r="E70" s="187"/>
      <c r="F70" s="15" t="s">
        <v>18</v>
      </c>
      <c r="G70" s="78">
        <v>0</v>
      </c>
      <c r="I70" s="140"/>
      <c r="J70" s="141"/>
      <c r="K70" s="8" t="s">
        <v>9</v>
      </c>
      <c r="L70" s="9">
        <f>C69/2</f>
        <v>0</v>
      </c>
      <c r="M70" s="10" t="s">
        <v>7</v>
      </c>
      <c r="N70" s="11">
        <v>8.3799999999999999E-2</v>
      </c>
      <c r="O70" s="13" t="s">
        <v>8</v>
      </c>
      <c r="P70" s="11">
        <f>C79</f>
        <v>0</v>
      </c>
      <c r="Q70" s="12" t="s">
        <v>8</v>
      </c>
      <c r="R70" s="14">
        <f t="shared" ref="R70:R76" si="6">$L70*($N70+P70)</f>
        <v>0</v>
      </c>
    </row>
    <row r="71" spans="2:18" x14ac:dyDescent="0.25">
      <c r="B71" s="73" t="s">
        <v>11</v>
      </c>
      <c r="C71" s="78"/>
      <c r="E71" s="188"/>
      <c r="F71" s="15" t="s">
        <v>19</v>
      </c>
      <c r="G71" s="78">
        <v>0</v>
      </c>
      <c r="I71" s="140"/>
      <c r="J71" s="140" t="s">
        <v>10</v>
      </c>
      <c r="K71" s="8" t="s">
        <v>6</v>
      </c>
      <c r="L71" s="9">
        <f>C70/2</f>
        <v>0</v>
      </c>
      <c r="M71" s="10" t="s">
        <v>7</v>
      </c>
      <c r="N71" s="11">
        <v>5.5E-2</v>
      </c>
      <c r="O71" s="13" t="s">
        <v>8</v>
      </c>
      <c r="P71" s="11">
        <f>C80</f>
        <v>0</v>
      </c>
      <c r="Q71" s="12" t="s">
        <v>8</v>
      </c>
      <c r="R71" s="14">
        <f t="shared" si="6"/>
        <v>0</v>
      </c>
    </row>
    <row r="72" spans="2:18" x14ac:dyDescent="0.25">
      <c r="B72" s="74" t="s">
        <v>12</v>
      </c>
      <c r="C72" s="79"/>
      <c r="E72" s="76" t="s">
        <v>20</v>
      </c>
      <c r="F72" s="75"/>
      <c r="G72" s="80">
        <v>0</v>
      </c>
      <c r="I72" s="140"/>
      <c r="J72" s="140"/>
      <c r="K72" s="8" t="s">
        <v>9</v>
      </c>
      <c r="L72" s="9">
        <f>C70/2</f>
        <v>0</v>
      </c>
      <c r="M72" s="10" t="s">
        <v>7</v>
      </c>
      <c r="N72" s="11">
        <v>5.4600000000000003E-2</v>
      </c>
      <c r="O72" s="13" t="s">
        <v>8</v>
      </c>
      <c r="P72" s="11">
        <f>C80</f>
        <v>0</v>
      </c>
      <c r="Q72" s="12" t="s">
        <v>8</v>
      </c>
      <c r="R72" s="23">
        <f t="shared" si="6"/>
        <v>0</v>
      </c>
    </row>
    <row r="73" spans="2:18" x14ac:dyDescent="0.25">
      <c r="I73" s="140"/>
      <c r="J73" s="142" t="s">
        <v>11</v>
      </c>
      <c r="K73" s="8" t="s">
        <v>6</v>
      </c>
      <c r="L73" s="9">
        <f>C71/2</f>
        <v>0</v>
      </c>
      <c r="M73" s="10" t="s">
        <v>7</v>
      </c>
      <c r="N73" s="11">
        <v>2.0899999999999998E-2</v>
      </c>
      <c r="O73" s="13" t="s">
        <v>8</v>
      </c>
      <c r="P73" s="11">
        <f>C81</f>
        <v>0</v>
      </c>
      <c r="Q73" s="12" t="s">
        <v>8</v>
      </c>
      <c r="R73" s="23">
        <f t="shared" si="6"/>
        <v>0</v>
      </c>
    </row>
    <row r="74" spans="2:18" x14ac:dyDescent="0.25">
      <c r="B74" s="85" t="s">
        <v>21</v>
      </c>
      <c r="C74" s="167"/>
      <c r="E74" s="148" t="s">
        <v>55</v>
      </c>
      <c r="F74" s="149"/>
      <c r="G74" s="150"/>
      <c r="I74" s="140"/>
      <c r="J74" s="143"/>
      <c r="K74" s="8" t="s">
        <v>9</v>
      </c>
      <c r="L74" s="9">
        <f>C71/2</f>
        <v>0</v>
      </c>
      <c r="M74" s="10" t="s">
        <v>7</v>
      </c>
      <c r="N74" s="11">
        <v>2.0400000000000001E-2</v>
      </c>
      <c r="O74" s="13" t="s">
        <v>8</v>
      </c>
      <c r="P74" s="11">
        <f>C81</f>
        <v>0</v>
      </c>
      <c r="Q74" s="12" t="s">
        <v>8</v>
      </c>
      <c r="R74" s="23">
        <f t="shared" si="6"/>
        <v>0</v>
      </c>
    </row>
    <row r="75" spans="2:18" x14ac:dyDescent="0.25">
      <c r="B75" s="84" t="s">
        <v>54</v>
      </c>
      <c r="C75" s="168"/>
      <c r="E75" s="86" t="s">
        <v>57</v>
      </c>
      <c r="F75" s="87" t="s">
        <v>59</v>
      </c>
      <c r="G75" s="151"/>
      <c r="I75" s="140"/>
      <c r="J75" s="140" t="s">
        <v>12</v>
      </c>
      <c r="K75" s="8" t="s">
        <v>6</v>
      </c>
      <c r="L75" s="9">
        <f>C72/2</f>
        <v>0</v>
      </c>
      <c r="M75" s="10" t="s">
        <v>7</v>
      </c>
      <c r="N75" s="11">
        <v>1.8599999999999998E-2</v>
      </c>
      <c r="O75" s="13" t="s">
        <v>8</v>
      </c>
      <c r="P75" s="11">
        <f>C82</f>
        <v>0</v>
      </c>
      <c r="Q75" s="12" t="s">
        <v>8</v>
      </c>
      <c r="R75" s="23">
        <f t="shared" si="6"/>
        <v>0</v>
      </c>
    </row>
    <row r="76" spans="2:18" ht="15.75" thickBot="1" x14ac:dyDescent="0.3">
      <c r="I76" s="141"/>
      <c r="J76" s="141"/>
      <c r="K76" s="8" t="s">
        <v>9</v>
      </c>
      <c r="L76" s="9">
        <f>C72/2</f>
        <v>0</v>
      </c>
      <c r="M76" s="10" t="s">
        <v>7</v>
      </c>
      <c r="N76" s="11">
        <v>1.8700000000000001E-2</v>
      </c>
      <c r="O76" s="13" t="s">
        <v>8</v>
      </c>
      <c r="P76" s="11">
        <f>C82</f>
        <v>0</v>
      </c>
      <c r="Q76" s="12" t="s">
        <v>8</v>
      </c>
      <c r="R76" s="23">
        <f t="shared" si="6"/>
        <v>0</v>
      </c>
    </row>
    <row r="77" spans="2:18" x14ac:dyDescent="0.25">
      <c r="B77" s="190" t="s">
        <v>65</v>
      </c>
      <c r="C77" s="161"/>
      <c r="E77" s="148" t="s">
        <v>80</v>
      </c>
      <c r="F77" s="149"/>
      <c r="G77" s="150">
        <v>12</v>
      </c>
      <c r="I77" s="170" t="s">
        <v>13</v>
      </c>
      <c r="J77" s="176" t="s">
        <v>14</v>
      </c>
      <c r="K77" s="12" t="s">
        <v>15</v>
      </c>
      <c r="L77" s="9">
        <f>G69</f>
        <v>0</v>
      </c>
      <c r="M77" s="10" t="s">
        <v>16</v>
      </c>
      <c r="N77" s="11">
        <f>N78*0.33</f>
        <v>9.9000000000000008E-3</v>
      </c>
      <c r="O77" s="48" t="s">
        <v>17</v>
      </c>
      <c r="P77" s="40"/>
      <c r="Q77" s="49"/>
      <c r="R77" s="23">
        <f>$L77*($N77)</f>
        <v>0</v>
      </c>
    </row>
    <row r="78" spans="2:18" x14ac:dyDescent="0.25">
      <c r="B78" s="191"/>
      <c r="C78" s="163"/>
      <c r="E78" s="152" t="s">
        <v>57</v>
      </c>
      <c r="F78" s="153"/>
      <c r="G78" s="151"/>
      <c r="I78" s="140"/>
      <c r="J78" s="177"/>
      <c r="K78" s="12" t="s">
        <v>18</v>
      </c>
      <c r="L78" s="9">
        <f>G70</f>
        <v>0</v>
      </c>
      <c r="M78" s="10" t="s">
        <v>16</v>
      </c>
      <c r="N78" s="11">
        <v>0.03</v>
      </c>
      <c r="O78" s="48" t="s">
        <v>17</v>
      </c>
      <c r="P78" s="40"/>
      <c r="Q78" s="49"/>
      <c r="R78" s="23">
        <f t="shared" ref="R78:R82" si="7">$L78*($N78)</f>
        <v>0</v>
      </c>
    </row>
    <row r="79" spans="2:18" x14ac:dyDescent="0.25">
      <c r="B79" s="72" t="s">
        <v>5</v>
      </c>
      <c r="C79" s="135"/>
      <c r="I79" s="140"/>
      <c r="J79" s="178"/>
      <c r="K79" s="12" t="s">
        <v>19</v>
      </c>
      <c r="L79" s="9">
        <f>G71</f>
        <v>0</v>
      </c>
      <c r="M79" s="10" t="s">
        <v>16</v>
      </c>
      <c r="N79" s="11">
        <f>N78*3</f>
        <v>0.09</v>
      </c>
      <c r="O79" s="48" t="s">
        <v>17</v>
      </c>
      <c r="P79" s="40"/>
      <c r="Q79" s="49"/>
      <c r="R79" s="23">
        <f t="shared" si="7"/>
        <v>0</v>
      </c>
    </row>
    <row r="80" spans="2:18" x14ac:dyDescent="0.25">
      <c r="B80" s="73" t="s">
        <v>10</v>
      </c>
      <c r="C80" s="136"/>
      <c r="I80" s="141"/>
      <c r="J80" s="50" t="s">
        <v>20</v>
      </c>
      <c r="K80" s="18"/>
      <c r="L80" s="9">
        <f>G72</f>
        <v>0</v>
      </c>
      <c r="M80" s="20" t="s">
        <v>16</v>
      </c>
      <c r="N80" s="21">
        <v>2.2800000000000001E-2</v>
      </c>
      <c r="O80" s="51" t="s">
        <v>17</v>
      </c>
      <c r="P80" s="52"/>
      <c r="Q80" s="53"/>
      <c r="R80" s="23">
        <f t="shared" si="7"/>
        <v>0</v>
      </c>
    </row>
    <row r="81" spans="2:18" x14ac:dyDescent="0.25">
      <c r="B81" s="73" t="s">
        <v>11</v>
      </c>
      <c r="C81" s="136"/>
      <c r="I81" s="12" t="s">
        <v>21</v>
      </c>
      <c r="J81" s="122" t="s">
        <v>81</v>
      </c>
      <c r="K81" s="123">
        <f>G77</f>
        <v>12</v>
      </c>
      <c r="L81" s="9">
        <f>C74*G77</f>
        <v>0</v>
      </c>
      <c r="M81" s="10" t="s">
        <v>22</v>
      </c>
      <c r="N81" s="24">
        <v>1.3049999999999999</v>
      </c>
      <c r="O81" s="54" t="s">
        <v>23</v>
      </c>
      <c r="P81" s="40"/>
      <c r="Q81" s="49"/>
      <c r="R81" s="23">
        <f t="shared" si="7"/>
        <v>0</v>
      </c>
    </row>
    <row r="82" spans="2:18" x14ac:dyDescent="0.25">
      <c r="B82" s="74" t="s">
        <v>12</v>
      </c>
      <c r="C82" s="137"/>
      <c r="I82" s="26" t="s">
        <v>66</v>
      </c>
      <c r="J82" s="26"/>
      <c r="K82" s="123">
        <f>G77</f>
        <v>12</v>
      </c>
      <c r="L82" s="27">
        <f>(L69/995)*G77</f>
        <v>0</v>
      </c>
      <c r="M82" s="28" t="s">
        <v>22</v>
      </c>
      <c r="N82" s="29">
        <v>12.875</v>
      </c>
      <c r="O82" s="55" t="s">
        <v>23</v>
      </c>
      <c r="P82" s="56"/>
      <c r="Q82" s="57"/>
      <c r="R82" s="23">
        <f t="shared" si="7"/>
        <v>0</v>
      </c>
    </row>
    <row r="83" spans="2:18" ht="14.1" x14ac:dyDescent="0.3">
      <c r="I83" s="33"/>
      <c r="J83" s="33"/>
      <c r="K83" s="124"/>
      <c r="L83" s="34"/>
      <c r="M83" s="35"/>
      <c r="N83" s="34"/>
      <c r="O83" s="37"/>
      <c r="P83" s="34"/>
      <c r="Q83" s="33" t="s">
        <v>24</v>
      </c>
      <c r="R83" s="38">
        <f>SUM(R69:R82)</f>
        <v>0</v>
      </c>
    </row>
    <row r="84" spans="2:18" x14ac:dyDescent="0.25">
      <c r="I84" s="26" t="s">
        <v>48</v>
      </c>
      <c r="J84" s="26"/>
      <c r="K84" s="125"/>
      <c r="L84" s="27">
        <f>SUM(L69:L76)</f>
        <v>0</v>
      </c>
      <c r="M84" s="28" t="s">
        <v>7</v>
      </c>
      <c r="N84" s="39">
        <v>1E-3</v>
      </c>
      <c r="O84" s="58" t="s">
        <v>8</v>
      </c>
      <c r="P84" s="56"/>
      <c r="Q84" s="57"/>
      <c r="R84" s="23">
        <f>L84*N84</f>
        <v>0</v>
      </c>
    </row>
    <row r="85" spans="2:18" x14ac:dyDescent="0.25">
      <c r="I85" s="12" t="s">
        <v>51</v>
      </c>
      <c r="J85" s="122" t="s">
        <v>81</v>
      </c>
      <c r="K85" s="123">
        <f>G77</f>
        <v>12</v>
      </c>
      <c r="L85" s="89">
        <f>G74*G77</f>
        <v>0</v>
      </c>
      <c r="M85" s="10" t="s">
        <v>63</v>
      </c>
      <c r="N85" s="88">
        <v>2.85</v>
      </c>
      <c r="O85" s="25" t="s">
        <v>34</v>
      </c>
      <c r="P85" s="40"/>
      <c r="Q85" s="49"/>
      <c r="R85" s="23">
        <f t="shared" ref="R85:R86" si="8">L85*N85</f>
        <v>0</v>
      </c>
    </row>
    <row r="86" spans="2:18" x14ac:dyDescent="0.25">
      <c r="I86" s="41" t="s">
        <v>62</v>
      </c>
      <c r="J86" s="122" t="s">
        <v>81</v>
      </c>
      <c r="K86" s="123">
        <f>G77</f>
        <v>12</v>
      </c>
      <c r="L86" s="89">
        <f>G74*G77</f>
        <v>0</v>
      </c>
      <c r="M86" s="10" t="s">
        <v>63</v>
      </c>
      <c r="N86" s="88">
        <v>0.35</v>
      </c>
      <c r="O86" s="25" t="s">
        <v>34</v>
      </c>
      <c r="P86" s="40"/>
      <c r="Q86" s="49"/>
      <c r="R86" s="23">
        <f t="shared" si="8"/>
        <v>0</v>
      </c>
    </row>
    <row r="87" spans="2:18" ht="14.65" thickBot="1" x14ac:dyDescent="0.35">
      <c r="I87" s="43"/>
      <c r="J87" s="43"/>
      <c r="K87" s="43"/>
      <c r="L87" s="44"/>
      <c r="M87" s="44"/>
      <c r="N87" s="44"/>
      <c r="O87" s="43" t="s">
        <v>47</v>
      </c>
      <c r="P87" s="59"/>
      <c r="Q87" s="44"/>
      <c r="R87" s="47">
        <f>R83+R84+R85+R86</f>
        <v>0</v>
      </c>
    </row>
    <row r="88" spans="2:18" ht="9" customHeight="1" x14ac:dyDescent="0.3">
      <c r="I88" s="26"/>
      <c r="J88" s="26"/>
      <c r="K88" s="26"/>
      <c r="L88" s="26"/>
      <c r="M88" s="26"/>
      <c r="N88" s="26"/>
      <c r="O88" s="26"/>
      <c r="P88" s="26"/>
      <c r="Q88" s="26"/>
      <c r="R88" s="26"/>
    </row>
    <row r="89" spans="2:18" ht="15.75" thickBot="1" x14ac:dyDescent="0.3">
      <c r="I89" s="90" t="s">
        <v>70</v>
      </c>
      <c r="J89" s="186" t="s">
        <v>68</v>
      </c>
      <c r="K89" s="186"/>
      <c r="L89" s="186" t="s">
        <v>67</v>
      </c>
      <c r="M89" s="186"/>
      <c r="N89" s="186" t="s">
        <v>71</v>
      </c>
      <c r="O89" s="186"/>
      <c r="P89" s="186" t="s">
        <v>69</v>
      </c>
      <c r="Q89" s="186"/>
      <c r="R89" s="90" t="s">
        <v>72</v>
      </c>
    </row>
    <row r="90" spans="2:18" ht="14.65" thickBot="1" x14ac:dyDescent="0.35">
      <c r="I90" s="91">
        <f>SUM(L69:L72)</f>
        <v>0</v>
      </c>
      <c r="J90" s="185">
        <f>SUMPRODUCT(C69:C72,C79:C82)</f>
        <v>0</v>
      </c>
      <c r="K90" s="185"/>
      <c r="L90" s="185">
        <f>SUMPRODUCT(L69:L82,N69:N82)</f>
        <v>0</v>
      </c>
      <c r="M90" s="185"/>
      <c r="N90" s="185">
        <f>SUMPRODUCT(L84:L86,N84:N86)</f>
        <v>0</v>
      </c>
      <c r="O90" s="185"/>
      <c r="P90" s="185">
        <f>J90+L90+N90</f>
        <v>0</v>
      </c>
      <c r="Q90" s="185"/>
      <c r="R90" s="92">
        <f>IF(I90=0,0,P90/I90)</f>
        <v>0</v>
      </c>
    </row>
    <row r="91" spans="2:18" ht="14.1" x14ac:dyDescent="0.3">
      <c r="I91" s="26"/>
      <c r="J91" s="26"/>
      <c r="K91" s="26"/>
      <c r="L91" s="26"/>
      <c r="M91" s="26"/>
      <c r="N91" s="26"/>
      <c r="O91" s="26"/>
      <c r="P91" s="26"/>
      <c r="Q91" s="26"/>
      <c r="R91" s="26"/>
    </row>
    <row r="92" spans="2:18" ht="14.65" thickBot="1" x14ac:dyDescent="0.35">
      <c r="I92" s="26"/>
      <c r="J92" s="26"/>
      <c r="K92" s="26"/>
      <c r="L92" s="26"/>
      <c r="M92" s="26"/>
      <c r="N92" s="26"/>
      <c r="O92" s="26"/>
      <c r="P92" s="26"/>
      <c r="Q92" s="26"/>
      <c r="R92" s="26"/>
    </row>
    <row r="93" spans="2:18" ht="16.5" thickBot="1" x14ac:dyDescent="0.3">
      <c r="B93" s="164" t="s">
        <v>74</v>
      </c>
      <c r="C93" s="165"/>
      <c r="D93" s="165"/>
      <c r="E93" s="165"/>
      <c r="F93" s="165"/>
      <c r="G93" s="166"/>
      <c r="I93" s="164" t="s">
        <v>75</v>
      </c>
      <c r="J93" s="165"/>
      <c r="K93" s="165"/>
      <c r="L93" s="165"/>
      <c r="M93" s="165"/>
      <c r="N93" s="165"/>
      <c r="O93" s="165"/>
      <c r="P93" s="165"/>
      <c r="Q93" s="165"/>
      <c r="R93" s="166"/>
    </row>
    <row r="94" spans="2:18" s="96" customFormat="1" ht="9" customHeight="1" thickBot="1" x14ac:dyDescent="0.4">
      <c r="B94" s="118"/>
      <c r="C94" s="118"/>
      <c r="D94" s="118"/>
      <c r="E94" s="118"/>
      <c r="F94" s="118"/>
      <c r="G94" s="118"/>
      <c r="I94" s="119"/>
      <c r="J94" s="119"/>
      <c r="K94" s="119"/>
      <c r="L94" s="119"/>
      <c r="M94" s="119"/>
      <c r="N94" s="119"/>
      <c r="O94" s="119"/>
      <c r="P94" s="119"/>
      <c r="Q94" s="119"/>
      <c r="R94" s="119"/>
    </row>
    <row r="95" spans="2:18" ht="15.75" customHeight="1" x14ac:dyDescent="0.25">
      <c r="B95" s="192" t="s">
        <v>1</v>
      </c>
      <c r="C95" s="193"/>
      <c r="D95" s="193"/>
      <c r="E95" s="193"/>
      <c r="F95" s="193"/>
      <c r="G95" s="194"/>
      <c r="I95" s="144" t="s">
        <v>0</v>
      </c>
      <c r="J95" s="144"/>
      <c r="K95" s="145"/>
      <c r="L95" s="154" t="s">
        <v>1</v>
      </c>
      <c r="M95" s="155"/>
      <c r="N95" s="179" t="s">
        <v>86</v>
      </c>
      <c r="O95" s="180"/>
      <c r="P95" s="160" t="s">
        <v>2</v>
      </c>
      <c r="Q95" s="183"/>
      <c r="R95" s="154" t="s">
        <v>3</v>
      </c>
    </row>
    <row r="96" spans="2:18" ht="15.75" customHeight="1" x14ac:dyDescent="0.25">
      <c r="B96" s="195"/>
      <c r="C96" s="196"/>
      <c r="D96" s="196"/>
      <c r="E96" s="196"/>
      <c r="F96" s="196"/>
      <c r="G96" s="197"/>
      <c r="I96" s="146"/>
      <c r="J96" s="146"/>
      <c r="K96" s="147"/>
      <c r="L96" s="157"/>
      <c r="M96" s="158"/>
      <c r="N96" s="181"/>
      <c r="O96" s="182"/>
      <c r="P96" s="162"/>
      <c r="Q96" s="184"/>
      <c r="R96" s="157"/>
    </row>
    <row r="97" spans="2:18" ht="15" customHeight="1" x14ac:dyDescent="0.25">
      <c r="B97" s="126" t="s">
        <v>4</v>
      </c>
      <c r="C97" s="129" t="s">
        <v>27</v>
      </c>
      <c r="D97" s="208" t="s">
        <v>82</v>
      </c>
      <c r="E97" s="209"/>
      <c r="F97" s="210"/>
      <c r="G97" s="77">
        <v>413708</v>
      </c>
      <c r="I97" s="127" t="s">
        <v>4</v>
      </c>
      <c r="J97" s="127" t="s">
        <v>27</v>
      </c>
      <c r="K97" s="130" t="s">
        <v>82</v>
      </c>
      <c r="L97" s="2">
        <f t="shared" ref="L97:L105" si="9">G97</f>
        <v>413708</v>
      </c>
      <c r="M97" s="6" t="s">
        <v>7</v>
      </c>
      <c r="N97" s="5">
        <v>7.2800000000000004E-2</v>
      </c>
      <c r="O97" s="5" t="s">
        <v>8</v>
      </c>
      <c r="P97" s="128">
        <f>G109</f>
        <v>0</v>
      </c>
      <c r="Q97" s="129" t="s">
        <v>8</v>
      </c>
      <c r="R97" s="60">
        <f>L97*(N97+P97)</f>
        <v>30117.9424</v>
      </c>
    </row>
    <row r="98" spans="2:18" x14ac:dyDescent="0.25">
      <c r="B98" s="198" t="s">
        <v>28</v>
      </c>
      <c r="C98" s="12" t="s">
        <v>29</v>
      </c>
      <c r="D98" s="211" t="s">
        <v>82</v>
      </c>
      <c r="E98" s="212"/>
      <c r="F98" s="213"/>
      <c r="G98" s="78">
        <v>36897</v>
      </c>
      <c r="I98" s="169" t="s">
        <v>28</v>
      </c>
      <c r="J98" s="12" t="s">
        <v>29</v>
      </c>
      <c r="K98" s="170" t="s">
        <v>82</v>
      </c>
      <c r="L98" s="19">
        <f t="shared" si="9"/>
        <v>36897</v>
      </c>
      <c r="M98" s="13" t="s">
        <v>7</v>
      </c>
      <c r="N98" s="12">
        <v>9.9900000000000003E-2</v>
      </c>
      <c r="O98" s="12" t="s">
        <v>8</v>
      </c>
      <c r="P98" s="112">
        <f>G110</f>
        <v>0</v>
      </c>
      <c r="Q98" s="13" t="s">
        <v>8</v>
      </c>
      <c r="R98" s="63">
        <f>L98*(N98+P98)</f>
        <v>3686.0102999999999</v>
      </c>
    </row>
    <row r="99" spans="2:18" x14ac:dyDescent="0.25">
      <c r="B99" s="199"/>
      <c r="C99" s="18" t="s">
        <v>30</v>
      </c>
      <c r="D99" s="211"/>
      <c r="E99" s="212"/>
      <c r="F99" s="213"/>
      <c r="G99" s="78">
        <v>28659</v>
      </c>
      <c r="I99" s="173"/>
      <c r="J99" s="18" t="s">
        <v>30</v>
      </c>
      <c r="K99" s="141"/>
      <c r="L99" s="19">
        <f t="shared" si="9"/>
        <v>28659</v>
      </c>
      <c r="M99" s="61" t="s">
        <v>7</v>
      </c>
      <c r="N99" s="18">
        <v>3.1399999999999997E-2</v>
      </c>
      <c r="O99" s="12" t="s">
        <v>8</v>
      </c>
      <c r="P99" s="113">
        <f>G111</f>
        <v>0</v>
      </c>
      <c r="Q99" s="13" t="s">
        <v>8</v>
      </c>
      <c r="R99" s="62">
        <f>L99*(N99+P99)</f>
        <v>899.8925999999999</v>
      </c>
    </row>
    <row r="100" spans="2:18" ht="15" customHeight="1" x14ac:dyDescent="0.25">
      <c r="B100" s="198" t="s">
        <v>31</v>
      </c>
      <c r="C100" s="170" t="s">
        <v>5</v>
      </c>
      <c r="D100" s="202" t="s">
        <v>82</v>
      </c>
      <c r="E100" s="203"/>
      <c r="F100" s="204"/>
      <c r="G100" s="78">
        <v>174043</v>
      </c>
      <c r="I100" s="169" t="s">
        <v>31</v>
      </c>
      <c r="J100" s="170" t="s">
        <v>5</v>
      </c>
      <c r="K100" s="12" t="s">
        <v>82</v>
      </c>
      <c r="L100" s="19">
        <f t="shared" si="9"/>
        <v>174043</v>
      </c>
      <c r="M100" s="13" t="s">
        <v>7</v>
      </c>
      <c r="N100" s="12">
        <v>0.18509999999999999</v>
      </c>
      <c r="O100" s="12" t="s">
        <v>8</v>
      </c>
      <c r="P100" s="171">
        <f>G112</f>
        <v>0</v>
      </c>
      <c r="Q100" s="174" t="s">
        <v>8</v>
      </c>
      <c r="R100" s="62">
        <f>L100*(N100+P100)</f>
        <v>32215.359299999996</v>
      </c>
    </row>
    <row r="101" spans="2:18" x14ac:dyDescent="0.25">
      <c r="B101" s="187"/>
      <c r="C101" s="141"/>
      <c r="D101" s="202" t="s">
        <v>32</v>
      </c>
      <c r="E101" s="203"/>
      <c r="F101" s="204"/>
      <c r="G101" s="83">
        <v>82079</v>
      </c>
      <c r="I101" s="140"/>
      <c r="J101" s="141"/>
      <c r="K101" s="50" t="s">
        <v>32</v>
      </c>
      <c r="L101" s="19">
        <f t="shared" si="9"/>
        <v>82079</v>
      </c>
      <c r="M101" s="61" t="s">
        <v>7</v>
      </c>
      <c r="N101" s="18">
        <v>0.18440000000000001</v>
      </c>
      <c r="O101" s="12" t="s">
        <v>8</v>
      </c>
      <c r="P101" s="172"/>
      <c r="Q101" s="175"/>
      <c r="R101" s="62">
        <f>L101*(N101+P100)</f>
        <v>15135.367600000001</v>
      </c>
    </row>
    <row r="102" spans="2:18" ht="15" customHeight="1" x14ac:dyDescent="0.25">
      <c r="B102" s="187"/>
      <c r="C102" s="170" t="s">
        <v>10</v>
      </c>
      <c r="D102" s="202" t="s">
        <v>82</v>
      </c>
      <c r="E102" s="203"/>
      <c r="F102" s="204"/>
      <c r="G102" s="78">
        <v>438742</v>
      </c>
      <c r="I102" s="140"/>
      <c r="J102" s="170" t="s">
        <v>10</v>
      </c>
      <c r="K102" s="12" t="s">
        <v>82</v>
      </c>
      <c r="L102" s="19">
        <f t="shared" si="9"/>
        <v>438742</v>
      </c>
      <c r="M102" s="13" t="s">
        <v>7</v>
      </c>
      <c r="N102" s="12">
        <v>7.5600000000000001E-2</v>
      </c>
      <c r="O102" s="12" t="s">
        <v>8</v>
      </c>
      <c r="P102" s="171">
        <f>G113</f>
        <v>0</v>
      </c>
      <c r="Q102" s="174" t="s">
        <v>8</v>
      </c>
      <c r="R102" s="62">
        <f>L102*(N102+P102)</f>
        <v>33168.895199999999</v>
      </c>
    </row>
    <row r="103" spans="2:18" x14ac:dyDescent="0.25">
      <c r="B103" s="187"/>
      <c r="C103" s="141"/>
      <c r="D103" s="202" t="s">
        <v>32</v>
      </c>
      <c r="E103" s="203"/>
      <c r="F103" s="204"/>
      <c r="G103" s="83">
        <v>205157</v>
      </c>
      <c r="I103" s="140"/>
      <c r="J103" s="141"/>
      <c r="K103" s="50" t="s">
        <v>32</v>
      </c>
      <c r="L103" s="19">
        <f t="shared" si="9"/>
        <v>205157</v>
      </c>
      <c r="M103" s="61" t="s">
        <v>7</v>
      </c>
      <c r="N103" s="18">
        <v>6.6400000000000001E-2</v>
      </c>
      <c r="O103" s="18" t="s">
        <v>8</v>
      </c>
      <c r="P103" s="172"/>
      <c r="Q103" s="175"/>
      <c r="R103" s="62">
        <f>L103*(N103+P102)</f>
        <v>13622.424800000001</v>
      </c>
    </row>
    <row r="104" spans="2:18" x14ac:dyDescent="0.25">
      <c r="B104" s="187"/>
      <c r="C104" s="170" t="s">
        <v>30</v>
      </c>
      <c r="D104" s="202" t="s">
        <v>82</v>
      </c>
      <c r="E104" s="203"/>
      <c r="F104" s="204"/>
      <c r="G104" s="78">
        <v>358267</v>
      </c>
      <c r="I104" s="140"/>
      <c r="J104" s="170" t="s">
        <v>30</v>
      </c>
      <c r="K104" s="12" t="s">
        <v>82</v>
      </c>
      <c r="L104" s="19">
        <f t="shared" si="9"/>
        <v>358267</v>
      </c>
      <c r="M104" s="61" t="s">
        <v>7</v>
      </c>
      <c r="N104" s="26">
        <v>3.1399999999999997E-2</v>
      </c>
      <c r="O104" s="18" t="s">
        <v>8</v>
      </c>
      <c r="P104" s="171">
        <f>G114</f>
        <v>0</v>
      </c>
      <c r="Q104" s="174" t="s">
        <v>8</v>
      </c>
      <c r="R104" s="62">
        <f>L104*(N104+P104)</f>
        <v>11249.583799999999</v>
      </c>
    </row>
    <row r="105" spans="2:18" x14ac:dyDescent="0.25">
      <c r="B105" s="200"/>
      <c r="C105" s="201"/>
      <c r="D105" s="205" t="s">
        <v>32</v>
      </c>
      <c r="E105" s="206"/>
      <c r="F105" s="207"/>
      <c r="G105" s="80">
        <v>133760</v>
      </c>
      <c r="I105" s="141"/>
      <c r="J105" s="141"/>
      <c r="K105" s="50" t="s">
        <v>32</v>
      </c>
      <c r="L105" s="19">
        <f t="shared" si="9"/>
        <v>133760</v>
      </c>
      <c r="M105" s="61" t="s">
        <v>7</v>
      </c>
      <c r="N105" s="18">
        <v>1.7299999999999999E-2</v>
      </c>
      <c r="O105" s="18" t="s">
        <v>8</v>
      </c>
      <c r="P105" s="172"/>
      <c r="Q105" s="175"/>
      <c r="R105" s="62">
        <f>L105*(N105+P104)</f>
        <v>2314.0479999999998</v>
      </c>
    </row>
    <row r="106" spans="2:18" ht="15.75" thickBot="1" x14ac:dyDescent="0.3">
      <c r="I106" s="170" t="s">
        <v>21</v>
      </c>
      <c r="J106" s="170"/>
      <c r="K106" s="12" t="s">
        <v>33</v>
      </c>
      <c r="L106" s="64">
        <f>C108*G116</f>
        <v>600</v>
      </c>
      <c r="M106" s="61" t="s">
        <v>63</v>
      </c>
      <c r="N106" s="131">
        <v>1.5</v>
      </c>
      <c r="O106" s="12" t="s">
        <v>34</v>
      </c>
      <c r="P106" s="40"/>
      <c r="Q106" s="17"/>
      <c r="R106" s="63">
        <f>L106*N106</f>
        <v>900</v>
      </c>
    </row>
    <row r="107" spans="2:18" x14ac:dyDescent="0.25">
      <c r="B107" s="109" t="s">
        <v>21</v>
      </c>
      <c r="C107" s="110" t="s">
        <v>76</v>
      </c>
      <c r="E107" s="190" t="s">
        <v>2</v>
      </c>
      <c r="F107" s="183"/>
      <c r="G107" s="161"/>
      <c r="I107" s="140"/>
      <c r="J107" s="140"/>
      <c r="K107" s="12" t="s">
        <v>35</v>
      </c>
      <c r="L107" s="64">
        <f>C109*G116</f>
        <v>180</v>
      </c>
      <c r="M107" s="61" t="s">
        <v>63</v>
      </c>
      <c r="N107" s="131">
        <v>3.01</v>
      </c>
      <c r="O107" s="12" t="s">
        <v>34</v>
      </c>
      <c r="P107" s="40"/>
      <c r="Q107" s="17"/>
      <c r="R107" s="63">
        <f t="shared" ref="R107:R118" si="10">L107*N107</f>
        <v>541.79999999999995</v>
      </c>
    </row>
    <row r="108" spans="2:18" x14ac:dyDescent="0.25">
      <c r="B108" s="100" t="s">
        <v>33</v>
      </c>
      <c r="C108" s="103">
        <v>50</v>
      </c>
      <c r="E108" s="191"/>
      <c r="F108" s="184"/>
      <c r="G108" s="163"/>
      <c r="I108" s="140"/>
      <c r="J108" s="140"/>
      <c r="K108" s="12" t="s">
        <v>36</v>
      </c>
      <c r="L108" s="64">
        <f t="shared" ref="L108:L115" si="11">C110*$G$116</f>
        <v>468</v>
      </c>
      <c r="M108" s="61" t="s">
        <v>63</v>
      </c>
      <c r="N108" s="131">
        <v>4.51</v>
      </c>
      <c r="O108" s="12" t="s">
        <v>34</v>
      </c>
      <c r="P108" s="40"/>
      <c r="Q108" s="17"/>
      <c r="R108" s="63">
        <f t="shared" si="10"/>
        <v>2110.6799999999998</v>
      </c>
    </row>
    <row r="109" spans="2:18" ht="15" customHeight="1" x14ac:dyDescent="0.25">
      <c r="B109" s="102" t="s">
        <v>35</v>
      </c>
      <c r="C109" s="104">
        <v>15</v>
      </c>
      <c r="E109" s="107" t="s">
        <v>4</v>
      </c>
      <c r="F109" s="70" t="s">
        <v>27</v>
      </c>
      <c r="G109" s="135"/>
      <c r="I109" s="140"/>
      <c r="J109" s="140"/>
      <c r="K109" s="12" t="s">
        <v>37</v>
      </c>
      <c r="L109" s="64">
        <f t="shared" si="11"/>
        <v>0</v>
      </c>
      <c r="M109" s="61" t="s">
        <v>63</v>
      </c>
      <c r="N109" s="131">
        <v>6.02</v>
      </c>
      <c r="O109" s="12" t="s">
        <v>34</v>
      </c>
      <c r="P109" s="40"/>
      <c r="Q109" s="17"/>
      <c r="R109" s="63">
        <f t="shared" si="10"/>
        <v>0</v>
      </c>
    </row>
    <row r="110" spans="2:18" x14ac:dyDescent="0.25">
      <c r="B110" s="102" t="s">
        <v>36</v>
      </c>
      <c r="C110" s="104">
        <v>39</v>
      </c>
      <c r="E110" s="198" t="s">
        <v>28</v>
      </c>
      <c r="F110" s="12" t="s">
        <v>29</v>
      </c>
      <c r="G110" s="135"/>
      <c r="I110" s="140"/>
      <c r="J110" s="140"/>
      <c r="K110" s="12" t="s">
        <v>38</v>
      </c>
      <c r="L110" s="64">
        <f t="shared" si="11"/>
        <v>0</v>
      </c>
      <c r="M110" s="61" t="s">
        <v>63</v>
      </c>
      <c r="N110" s="131">
        <v>7.52</v>
      </c>
      <c r="O110" s="12" t="s">
        <v>34</v>
      </c>
      <c r="P110" s="40"/>
      <c r="Q110" s="17"/>
      <c r="R110" s="63">
        <f t="shared" si="10"/>
        <v>0</v>
      </c>
    </row>
    <row r="111" spans="2:18" x14ac:dyDescent="0.25">
      <c r="B111" s="102" t="s">
        <v>37</v>
      </c>
      <c r="C111" s="104">
        <v>0</v>
      </c>
      <c r="E111" s="199"/>
      <c r="F111" s="18" t="s">
        <v>30</v>
      </c>
      <c r="G111" s="135"/>
      <c r="I111" s="140"/>
      <c r="J111" s="140"/>
      <c r="K111" s="12" t="s">
        <v>39</v>
      </c>
      <c r="L111" s="64">
        <f t="shared" si="11"/>
        <v>948</v>
      </c>
      <c r="M111" s="61" t="s">
        <v>63</v>
      </c>
      <c r="N111" s="131">
        <v>9.0299999999999994</v>
      </c>
      <c r="O111" s="12" t="s">
        <v>34</v>
      </c>
      <c r="P111" s="40"/>
      <c r="Q111" s="17"/>
      <c r="R111" s="63">
        <f t="shared" si="10"/>
        <v>8560.4399999999987</v>
      </c>
    </row>
    <row r="112" spans="2:18" x14ac:dyDescent="0.25">
      <c r="B112" s="102" t="s">
        <v>38</v>
      </c>
      <c r="C112" s="104">
        <v>0</v>
      </c>
      <c r="E112" s="198" t="s">
        <v>31</v>
      </c>
      <c r="F112" s="69" t="s">
        <v>5</v>
      </c>
      <c r="G112" s="135"/>
      <c r="I112" s="140"/>
      <c r="J112" s="140"/>
      <c r="K112" s="12" t="s">
        <v>40</v>
      </c>
      <c r="L112" s="64">
        <f t="shared" si="11"/>
        <v>288</v>
      </c>
      <c r="M112" s="61" t="s">
        <v>63</v>
      </c>
      <c r="N112" s="131">
        <v>13.54</v>
      </c>
      <c r="O112" s="12" t="s">
        <v>34</v>
      </c>
      <c r="P112" s="40"/>
      <c r="Q112" s="17"/>
      <c r="R112" s="63">
        <f t="shared" si="10"/>
        <v>3899.5199999999995</v>
      </c>
    </row>
    <row r="113" spans="2:18" x14ac:dyDescent="0.25">
      <c r="B113" s="102" t="s">
        <v>39</v>
      </c>
      <c r="C113" s="104">
        <v>79</v>
      </c>
      <c r="E113" s="187"/>
      <c r="F113" s="69" t="s">
        <v>10</v>
      </c>
      <c r="G113" s="135"/>
      <c r="I113" s="140"/>
      <c r="J113" s="140"/>
      <c r="K113" s="12" t="s">
        <v>41</v>
      </c>
      <c r="L113" s="64">
        <f t="shared" si="11"/>
        <v>216</v>
      </c>
      <c r="M113" s="61" t="s">
        <v>63</v>
      </c>
      <c r="N113" s="131">
        <v>18.05</v>
      </c>
      <c r="O113" s="12" t="s">
        <v>34</v>
      </c>
      <c r="P113" s="40"/>
      <c r="Q113" s="17"/>
      <c r="R113" s="63">
        <f t="shared" si="10"/>
        <v>3898.8</v>
      </c>
    </row>
    <row r="114" spans="2:18" x14ac:dyDescent="0.25">
      <c r="B114" s="102" t="s">
        <v>40</v>
      </c>
      <c r="C114" s="104">
        <v>24</v>
      </c>
      <c r="E114" s="200"/>
      <c r="F114" s="108" t="s">
        <v>30</v>
      </c>
      <c r="G114" s="138"/>
      <c r="I114" s="140"/>
      <c r="J114" s="140"/>
      <c r="K114" s="12" t="s">
        <v>42</v>
      </c>
      <c r="L114" s="64">
        <f t="shared" si="11"/>
        <v>36</v>
      </c>
      <c r="M114" s="61" t="s">
        <v>63</v>
      </c>
      <c r="N114" s="131">
        <v>22.56</v>
      </c>
      <c r="O114" s="12" t="s">
        <v>34</v>
      </c>
      <c r="P114" s="40"/>
      <c r="Q114" s="17"/>
      <c r="R114" s="63">
        <f t="shared" si="10"/>
        <v>812.16</v>
      </c>
    </row>
    <row r="115" spans="2:18" x14ac:dyDescent="0.25">
      <c r="B115" s="102" t="s">
        <v>41</v>
      </c>
      <c r="C115" s="104">
        <v>18</v>
      </c>
      <c r="I115" s="140"/>
      <c r="J115" s="140"/>
      <c r="K115" s="12" t="s">
        <v>43</v>
      </c>
      <c r="L115" s="64">
        <f t="shared" si="11"/>
        <v>1044</v>
      </c>
      <c r="M115" s="61" t="s">
        <v>63</v>
      </c>
      <c r="N115" s="131">
        <v>27.08</v>
      </c>
      <c r="O115" s="12" t="s">
        <v>34</v>
      </c>
      <c r="P115" s="40"/>
      <c r="Q115" s="17"/>
      <c r="R115" s="63">
        <f t="shared" si="10"/>
        <v>28271.519999999997</v>
      </c>
    </row>
    <row r="116" spans="2:18" x14ac:dyDescent="0.25">
      <c r="B116" s="102" t="s">
        <v>42</v>
      </c>
      <c r="C116" s="104">
        <v>3</v>
      </c>
      <c r="E116" s="148" t="s">
        <v>80</v>
      </c>
      <c r="F116" s="149"/>
      <c r="G116" s="150">
        <v>12</v>
      </c>
      <c r="I116" s="140"/>
      <c r="J116" s="140"/>
      <c r="K116" s="12" t="s">
        <v>44</v>
      </c>
      <c r="L116" s="64">
        <f>C119*$G$116</f>
        <v>60</v>
      </c>
      <c r="M116" s="61" t="s">
        <v>63</v>
      </c>
      <c r="N116" s="12">
        <v>36.1</v>
      </c>
      <c r="O116" s="12" t="s">
        <v>34</v>
      </c>
      <c r="P116" s="40"/>
      <c r="Q116" s="17"/>
      <c r="R116" s="63">
        <f t="shared" si="10"/>
        <v>2166</v>
      </c>
    </row>
    <row r="117" spans="2:18" ht="15.75" thickBot="1" x14ac:dyDescent="0.3">
      <c r="B117" s="106" t="s">
        <v>43</v>
      </c>
      <c r="C117" s="105">
        <v>87</v>
      </c>
      <c r="E117" s="152" t="s">
        <v>61</v>
      </c>
      <c r="F117" s="153"/>
      <c r="G117" s="151"/>
      <c r="I117" s="140"/>
      <c r="J117" s="140"/>
      <c r="K117" s="12" t="s">
        <v>45</v>
      </c>
      <c r="L117" s="64">
        <f>C120*$G$116</f>
        <v>96</v>
      </c>
      <c r="M117" s="61" t="s">
        <v>63</v>
      </c>
      <c r="N117" s="12">
        <v>45.13</v>
      </c>
      <c r="O117" s="12" t="s">
        <v>34</v>
      </c>
      <c r="P117" s="40"/>
      <c r="Q117" s="17"/>
      <c r="R117" s="63">
        <f t="shared" si="10"/>
        <v>4332.4800000000005</v>
      </c>
    </row>
    <row r="118" spans="2:18" x14ac:dyDescent="0.25">
      <c r="B118" s="109" t="s">
        <v>21</v>
      </c>
      <c r="C118" s="110" t="s">
        <v>76</v>
      </c>
      <c r="I118" s="141"/>
      <c r="J118" s="141"/>
      <c r="K118" s="12" t="s">
        <v>46</v>
      </c>
      <c r="L118" s="64">
        <f>C121*$G$116</f>
        <v>204</v>
      </c>
      <c r="M118" s="61" t="s">
        <v>63</v>
      </c>
      <c r="N118" s="12">
        <v>54.15</v>
      </c>
      <c r="O118" s="12" t="s">
        <v>34</v>
      </c>
      <c r="P118" s="40"/>
      <c r="Q118" s="17"/>
      <c r="R118" s="63">
        <f t="shared" si="10"/>
        <v>11046.6</v>
      </c>
    </row>
    <row r="119" spans="2:18" ht="14.1" x14ac:dyDescent="0.3">
      <c r="B119" s="102" t="s">
        <v>44</v>
      </c>
      <c r="C119" s="104">
        <v>5</v>
      </c>
      <c r="I119" s="33"/>
      <c r="J119" s="33"/>
      <c r="K119" s="33"/>
      <c r="L119" s="34"/>
      <c r="M119" s="65"/>
      <c r="N119" s="35"/>
      <c r="O119" s="33"/>
      <c r="P119" s="34"/>
      <c r="Q119" s="37" t="s">
        <v>24</v>
      </c>
      <c r="R119" s="66">
        <f>SUM(R97:R118)</f>
        <v>208949.52399999998</v>
      </c>
    </row>
    <row r="120" spans="2:18" x14ac:dyDescent="0.25">
      <c r="B120" s="102" t="s">
        <v>45</v>
      </c>
      <c r="C120" s="104">
        <v>8</v>
      </c>
      <c r="I120" s="26" t="s">
        <v>48</v>
      </c>
      <c r="J120" s="26"/>
      <c r="K120" s="26"/>
      <c r="L120" s="27">
        <f>SUM(L97:L105)</f>
        <v>1871312</v>
      </c>
      <c r="M120" s="67" t="s">
        <v>7</v>
      </c>
      <c r="N120" s="26">
        <v>1E-3</v>
      </c>
      <c r="O120" s="26" t="s">
        <v>8</v>
      </c>
      <c r="P120" s="56"/>
      <c r="Q120" s="32"/>
      <c r="R120" s="23">
        <f>L120*N120</f>
        <v>1871.3120000000001</v>
      </c>
    </row>
    <row r="121" spans="2:18" ht="15.75" thickBot="1" x14ac:dyDescent="0.3">
      <c r="B121" s="101" t="s">
        <v>46</v>
      </c>
      <c r="C121" s="105">
        <v>17</v>
      </c>
      <c r="I121" s="12" t="s">
        <v>51</v>
      </c>
      <c r="J121" s="122" t="s">
        <v>81</v>
      </c>
      <c r="K121" s="123">
        <f>G116</f>
        <v>12</v>
      </c>
      <c r="L121" s="89">
        <f>C122*G116</f>
        <v>4140</v>
      </c>
      <c r="M121" s="10" t="s">
        <v>63</v>
      </c>
      <c r="N121" s="88">
        <v>2.85</v>
      </c>
      <c r="O121" s="25" t="s">
        <v>34</v>
      </c>
      <c r="P121" s="40"/>
      <c r="Q121" s="17"/>
      <c r="R121" s="23">
        <f t="shared" ref="R121" si="12">L121*N121</f>
        <v>11799</v>
      </c>
    </row>
    <row r="122" spans="2:18" x14ac:dyDescent="0.25">
      <c r="B122" s="109" t="s">
        <v>77</v>
      </c>
      <c r="C122" s="111">
        <f>C108+C109+C110+C111+C112+C113+C114+C115+C116+C117+C119+C120+C121</f>
        <v>345</v>
      </c>
      <c r="I122" s="41" t="s">
        <v>62</v>
      </c>
      <c r="J122" s="122" t="s">
        <v>81</v>
      </c>
      <c r="K122" s="123">
        <f>G116</f>
        <v>12</v>
      </c>
      <c r="L122" s="89">
        <f>C122*G116</f>
        <v>4140</v>
      </c>
      <c r="M122" s="10" t="s">
        <v>63</v>
      </c>
      <c r="N122" s="88">
        <v>0.35</v>
      </c>
      <c r="O122" s="25" t="s">
        <v>34</v>
      </c>
      <c r="P122" s="40"/>
      <c r="Q122" s="17"/>
      <c r="R122" s="23">
        <f>L122*N122</f>
        <v>1449</v>
      </c>
    </row>
    <row r="123" spans="2:18" ht="14.65" thickBot="1" x14ac:dyDescent="0.35">
      <c r="I123" s="43"/>
      <c r="J123" s="43"/>
      <c r="K123" s="43"/>
      <c r="L123" s="44"/>
      <c r="M123" s="44"/>
      <c r="N123" s="44"/>
      <c r="O123" s="43" t="s">
        <v>73</v>
      </c>
      <c r="P123" s="59"/>
      <c r="Q123" s="46"/>
      <c r="R123" s="68">
        <f>R119+R120+R121+R122</f>
        <v>224068.83599999998</v>
      </c>
    </row>
    <row r="124" spans="2:18" ht="14.1" x14ac:dyDescent="0.3">
      <c r="I124" s="26"/>
      <c r="J124" s="26"/>
      <c r="K124" s="26"/>
      <c r="L124" s="26"/>
      <c r="M124" s="26"/>
      <c r="N124" s="26"/>
      <c r="O124" s="26"/>
      <c r="P124" s="26"/>
      <c r="Q124" s="26"/>
      <c r="R124" s="26"/>
    </row>
    <row r="125" spans="2:18" ht="15.75" thickBot="1" x14ac:dyDescent="0.3">
      <c r="I125" s="90" t="s">
        <v>70</v>
      </c>
      <c r="J125" s="186" t="s">
        <v>68</v>
      </c>
      <c r="K125" s="186"/>
      <c r="L125" s="186" t="s">
        <v>67</v>
      </c>
      <c r="M125" s="186"/>
      <c r="N125" s="186" t="s">
        <v>71</v>
      </c>
      <c r="O125" s="186"/>
      <c r="P125" s="186" t="s">
        <v>69</v>
      </c>
      <c r="Q125" s="186"/>
      <c r="R125" s="90" t="s">
        <v>72</v>
      </c>
    </row>
    <row r="126" spans="2:18" ht="14.65" thickBot="1" x14ac:dyDescent="0.35">
      <c r="I126" s="91">
        <f>SUM(L97:L105)</f>
        <v>1871312</v>
      </c>
      <c r="J126" s="185">
        <f>L97*P97+L98*P98+L99*P99+(L100+L101)*P100+(L102+L103)*P102+(L104+L105)*P104</f>
        <v>0</v>
      </c>
      <c r="K126" s="185"/>
      <c r="L126" s="185">
        <f>SUMPRODUCT(L97:L105,N97:N105)+SUM(R106:R118)</f>
        <v>208949.524</v>
      </c>
      <c r="M126" s="185"/>
      <c r="N126" s="185">
        <f>SUMPRODUCT(L120:L122,N120:N122)</f>
        <v>15119.312</v>
      </c>
      <c r="O126" s="185"/>
      <c r="P126" s="185">
        <f>J126+L126+N126</f>
        <v>224068.83600000001</v>
      </c>
      <c r="Q126" s="185"/>
      <c r="R126" s="92">
        <f>IF(I126=0,0,P126/I126)</f>
        <v>0.11973889762904316</v>
      </c>
    </row>
    <row r="128" spans="2:18" ht="14.65" thickBot="1" x14ac:dyDescent="0.35"/>
    <row r="129" spans="2:18" ht="16.5" thickBot="1" x14ac:dyDescent="0.3">
      <c r="B129" s="164" t="s">
        <v>83</v>
      </c>
      <c r="C129" s="165"/>
      <c r="D129" s="165"/>
      <c r="E129" s="165"/>
      <c r="F129" s="165"/>
      <c r="G129" s="166"/>
      <c r="I129" s="164" t="s">
        <v>83</v>
      </c>
      <c r="J129" s="165"/>
      <c r="K129" s="165"/>
      <c r="L129" s="165"/>
      <c r="M129" s="165"/>
      <c r="N129" s="165"/>
      <c r="O129" s="165"/>
      <c r="P129" s="165"/>
      <c r="Q129" s="165"/>
      <c r="R129" s="166"/>
    </row>
    <row r="130" spans="2:18" ht="15" customHeight="1" thickBot="1" x14ac:dyDescent="0.4">
      <c r="B130" s="118"/>
      <c r="C130" s="118"/>
      <c r="D130" s="118"/>
      <c r="E130" s="118"/>
      <c r="F130" s="118"/>
      <c r="G130" s="118"/>
      <c r="H130" s="96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</row>
    <row r="131" spans="2:18" x14ac:dyDescent="0.25">
      <c r="B131" s="192" t="s">
        <v>1</v>
      </c>
      <c r="C131" s="193"/>
      <c r="D131" s="193"/>
      <c r="E131" s="193"/>
      <c r="F131" s="193"/>
      <c r="G131" s="194"/>
      <c r="I131" s="144" t="s">
        <v>0</v>
      </c>
      <c r="J131" s="144"/>
      <c r="K131" s="145"/>
      <c r="L131" s="154" t="s">
        <v>1</v>
      </c>
      <c r="M131" s="155"/>
      <c r="N131" s="179" t="s">
        <v>86</v>
      </c>
      <c r="O131" s="180"/>
      <c r="P131" s="160" t="s">
        <v>2</v>
      </c>
      <c r="Q131" s="183"/>
      <c r="R131" s="154" t="s">
        <v>3</v>
      </c>
    </row>
    <row r="132" spans="2:18" x14ac:dyDescent="0.25">
      <c r="B132" s="195"/>
      <c r="C132" s="196"/>
      <c r="D132" s="196"/>
      <c r="E132" s="196"/>
      <c r="F132" s="196"/>
      <c r="G132" s="197"/>
      <c r="I132" s="146"/>
      <c r="J132" s="146"/>
      <c r="K132" s="147"/>
      <c r="L132" s="157"/>
      <c r="M132" s="158"/>
      <c r="N132" s="181"/>
      <c r="O132" s="182"/>
      <c r="P132" s="162"/>
      <c r="Q132" s="184"/>
      <c r="R132" s="157"/>
    </row>
    <row r="133" spans="2:18" ht="15" customHeight="1" x14ac:dyDescent="0.25">
      <c r="B133" s="126" t="s">
        <v>4</v>
      </c>
      <c r="C133" s="129" t="s">
        <v>27</v>
      </c>
      <c r="D133" s="208" t="s">
        <v>82</v>
      </c>
      <c r="E133" s="209"/>
      <c r="F133" s="210"/>
      <c r="G133" s="77">
        <v>0</v>
      </c>
      <c r="I133" s="134" t="s">
        <v>4</v>
      </c>
      <c r="J133" s="134" t="s">
        <v>27</v>
      </c>
      <c r="K133" s="130" t="s">
        <v>82</v>
      </c>
      <c r="L133" s="2">
        <f t="shared" ref="L133:L141" si="13">G133</f>
        <v>0</v>
      </c>
      <c r="M133" s="6" t="s">
        <v>7</v>
      </c>
      <c r="N133" s="5">
        <v>7.2800000000000004E-2</v>
      </c>
      <c r="O133" s="5" t="s">
        <v>8</v>
      </c>
      <c r="P133" s="128">
        <f>G145</f>
        <v>0</v>
      </c>
      <c r="Q133" s="129" t="s">
        <v>8</v>
      </c>
      <c r="R133" s="60">
        <f>L133*(N133+P133)</f>
        <v>0</v>
      </c>
    </row>
    <row r="134" spans="2:18" x14ac:dyDescent="0.25">
      <c r="B134" s="198" t="s">
        <v>28</v>
      </c>
      <c r="C134" s="12" t="s">
        <v>29</v>
      </c>
      <c r="D134" s="211" t="s">
        <v>82</v>
      </c>
      <c r="E134" s="212"/>
      <c r="F134" s="213"/>
      <c r="G134" s="78">
        <v>0</v>
      </c>
      <c r="I134" s="169" t="s">
        <v>28</v>
      </c>
      <c r="J134" s="12" t="s">
        <v>29</v>
      </c>
      <c r="K134" s="170" t="s">
        <v>82</v>
      </c>
      <c r="L134" s="19">
        <f t="shared" si="13"/>
        <v>0</v>
      </c>
      <c r="M134" s="13" t="s">
        <v>7</v>
      </c>
      <c r="N134" s="12">
        <v>9.9900000000000003E-2</v>
      </c>
      <c r="O134" s="12" t="s">
        <v>8</v>
      </c>
      <c r="P134" s="112">
        <f>G146</f>
        <v>0</v>
      </c>
      <c r="Q134" s="13" t="s">
        <v>8</v>
      </c>
      <c r="R134" s="63">
        <f>L134*(N134+P134)</f>
        <v>0</v>
      </c>
    </row>
    <row r="135" spans="2:18" ht="15" customHeight="1" x14ac:dyDescent="0.25">
      <c r="B135" s="199"/>
      <c r="C135" s="18" t="s">
        <v>30</v>
      </c>
      <c r="D135" s="211"/>
      <c r="E135" s="212"/>
      <c r="F135" s="213"/>
      <c r="G135" s="83">
        <v>0</v>
      </c>
      <c r="I135" s="173"/>
      <c r="J135" s="18" t="s">
        <v>30</v>
      </c>
      <c r="K135" s="141"/>
      <c r="L135" s="19">
        <f t="shared" si="13"/>
        <v>0</v>
      </c>
      <c r="M135" s="61" t="s">
        <v>7</v>
      </c>
      <c r="N135" s="18">
        <v>3.1399999999999997E-2</v>
      </c>
      <c r="O135" s="12" t="s">
        <v>8</v>
      </c>
      <c r="P135" s="113">
        <f>G147</f>
        <v>0</v>
      </c>
      <c r="Q135" s="13" t="s">
        <v>8</v>
      </c>
      <c r="R135" s="62">
        <f>L135*(N135+P135)</f>
        <v>0</v>
      </c>
    </row>
    <row r="136" spans="2:18" x14ac:dyDescent="0.25">
      <c r="B136" s="198" t="s">
        <v>31</v>
      </c>
      <c r="C136" s="170" t="s">
        <v>5</v>
      </c>
      <c r="D136" s="202" t="s">
        <v>82</v>
      </c>
      <c r="E136" s="203"/>
      <c r="F136" s="204"/>
      <c r="G136" s="78">
        <v>712686</v>
      </c>
      <c r="I136" s="169" t="s">
        <v>31</v>
      </c>
      <c r="J136" s="170" t="s">
        <v>5</v>
      </c>
      <c r="K136" s="12" t="s">
        <v>82</v>
      </c>
      <c r="L136" s="19">
        <f t="shared" si="13"/>
        <v>712686</v>
      </c>
      <c r="M136" s="13" t="s">
        <v>7</v>
      </c>
      <c r="N136" s="12">
        <v>0.18509999999999999</v>
      </c>
      <c r="O136" s="12" t="s">
        <v>8</v>
      </c>
      <c r="P136" s="171">
        <f>G148</f>
        <v>0</v>
      </c>
      <c r="Q136" s="174" t="s">
        <v>8</v>
      </c>
      <c r="R136" s="62">
        <f>L136*(N136+P136)</f>
        <v>131918.17859999998</v>
      </c>
    </row>
    <row r="137" spans="2:18" x14ac:dyDescent="0.25">
      <c r="B137" s="187"/>
      <c r="C137" s="141"/>
      <c r="D137" s="202" t="s">
        <v>32</v>
      </c>
      <c r="E137" s="203"/>
      <c r="F137" s="204"/>
      <c r="G137" s="83">
        <v>120019</v>
      </c>
      <c r="I137" s="140"/>
      <c r="J137" s="141"/>
      <c r="K137" s="50" t="s">
        <v>32</v>
      </c>
      <c r="L137" s="19">
        <f t="shared" si="13"/>
        <v>120019</v>
      </c>
      <c r="M137" s="61" t="s">
        <v>7</v>
      </c>
      <c r="N137" s="18">
        <v>0.18440000000000001</v>
      </c>
      <c r="O137" s="12" t="s">
        <v>8</v>
      </c>
      <c r="P137" s="172"/>
      <c r="Q137" s="175"/>
      <c r="R137" s="62">
        <f>L137*(N137+P136)</f>
        <v>22131.5036</v>
      </c>
    </row>
    <row r="138" spans="2:18" x14ac:dyDescent="0.25">
      <c r="B138" s="187"/>
      <c r="C138" s="170" t="s">
        <v>10</v>
      </c>
      <c r="D138" s="202" t="s">
        <v>82</v>
      </c>
      <c r="E138" s="203"/>
      <c r="F138" s="204"/>
      <c r="G138" s="78">
        <v>3109698</v>
      </c>
      <c r="I138" s="140"/>
      <c r="J138" s="170" t="s">
        <v>10</v>
      </c>
      <c r="K138" s="12" t="s">
        <v>82</v>
      </c>
      <c r="L138" s="19">
        <f t="shared" si="13"/>
        <v>3109698</v>
      </c>
      <c r="M138" s="13" t="s">
        <v>7</v>
      </c>
      <c r="N138" s="12">
        <v>7.5600000000000001E-2</v>
      </c>
      <c r="O138" s="12" t="s">
        <v>8</v>
      </c>
      <c r="P138" s="171">
        <f>G149</f>
        <v>0</v>
      </c>
      <c r="Q138" s="174" t="s">
        <v>8</v>
      </c>
      <c r="R138" s="62">
        <f>L138*(N138+P138)</f>
        <v>235093.16880000001</v>
      </c>
    </row>
    <row r="139" spans="2:18" x14ac:dyDescent="0.25">
      <c r="B139" s="187"/>
      <c r="C139" s="141"/>
      <c r="D139" s="202" t="s">
        <v>32</v>
      </c>
      <c r="E139" s="203"/>
      <c r="F139" s="204"/>
      <c r="G139" s="83">
        <v>494555</v>
      </c>
      <c r="I139" s="140"/>
      <c r="J139" s="141"/>
      <c r="K139" s="50" t="s">
        <v>32</v>
      </c>
      <c r="L139" s="19">
        <f t="shared" si="13"/>
        <v>494555</v>
      </c>
      <c r="M139" s="61" t="s">
        <v>7</v>
      </c>
      <c r="N139" s="18">
        <v>6.6400000000000001E-2</v>
      </c>
      <c r="O139" s="18" t="s">
        <v>8</v>
      </c>
      <c r="P139" s="172"/>
      <c r="Q139" s="175"/>
      <c r="R139" s="62">
        <f>L139*(N139+P138)</f>
        <v>32838.451999999997</v>
      </c>
    </row>
    <row r="140" spans="2:18" x14ac:dyDescent="0.25">
      <c r="B140" s="187"/>
      <c r="C140" s="170" t="s">
        <v>30</v>
      </c>
      <c r="D140" s="202" t="s">
        <v>82</v>
      </c>
      <c r="E140" s="203"/>
      <c r="F140" s="204"/>
      <c r="G140" s="78">
        <v>8340949</v>
      </c>
      <c r="I140" s="140"/>
      <c r="J140" s="170" t="s">
        <v>30</v>
      </c>
      <c r="K140" s="12" t="s">
        <v>82</v>
      </c>
      <c r="L140" s="19">
        <f t="shared" si="13"/>
        <v>8340949</v>
      </c>
      <c r="M140" s="61" t="s">
        <v>7</v>
      </c>
      <c r="N140" s="26">
        <v>3.1399999999999997E-2</v>
      </c>
      <c r="O140" s="18" t="s">
        <v>8</v>
      </c>
      <c r="P140" s="171">
        <f>G150</f>
        <v>0</v>
      </c>
      <c r="Q140" s="174" t="s">
        <v>8</v>
      </c>
      <c r="R140" s="62">
        <f>L140*(N140+P140)</f>
        <v>261905.79859999998</v>
      </c>
    </row>
    <row r="141" spans="2:18" x14ac:dyDescent="0.25">
      <c r="B141" s="200"/>
      <c r="C141" s="201"/>
      <c r="D141" s="205" t="s">
        <v>32</v>
      </c>
      <c r="E141" s="206"/>
      <c r="F141" s="207"/>
      <c r="G141" s="80">
        <v>1373804</v>
      </c>
      <c r="I141" s="141"/>
      <c r="J141" s="141"/>
      <c r="K141" s="50" t="s">
        <v>32</v>
      </c>
      <c r="L141" s="19">
        <f t="shared" si="13"/>
        <v>1373804</v>
      </c>
      <c r="M141" s="61" t="s">
        <v>7</v>
      </c>
      <c r="N141" s="18">
        <v>1.7299999999999999E-2</v>
      </c>
      <c r="O141" s="18" t="s">
        <v>8</v>
      </c>
      <c r="P141" s="172"/>
      <c r="Q141" s="175"/>
      <c r="R141" s="62">
        <f>L141*(N141+P140)</f>
        <v>23766.8092</v>
      </c>
    </row>
    <row r="142" spans="2:18" ht="15" customHeight="1" thickBot="1" x14ac:dyDescent="0.3">
      <c r="I142" s="142" t="s">
        <v>21</v>
      </c>
      <c r="J142" s="12">
        <v>1.1499999999999999</v>
      </c>
      <c r="K142" s="12" t="s">
        <v>85</v>
      </c>
      <c r="L142" s="64">
        <f>C144*$G$152</f>
        <v>612</v>
      </c>
      <c r="M142" s="61" t="s">
        <v>63</v>
      </c>
      <c r="N142" s="25">
        <v>1.3080000000000001</v>
      </c>
      <c r="O142" s="12" t="s">
        <v>34</v>
      </c>
      <c r="P142" s="40"/>
      <c r="Q142" s="17"/>
      <c r="R142" s="63">
        <f>L142*N142*J142</f>
        <v>920.57039999999995</v>
      </c>
    </row>
    <row r="143" spans="2:18" x14ac:dyDescent="0.25">
      <c r="B143" s="109" t="s">
        <v>21</v>
      </c>
      <c r="C143" s="110" t="s">
        <v>76</v>
      </c>
      <c r="E143" s="190" t="s">
        <v>2</v>
      </c>
      <c r="F143" s="183"/>
      <c r="G143" s="161"/>
      <c r="I143" s="220"/>
      <c r="J143" s="12">
        <v>2.2999999999999998</v>
      </c>
      <c r="K143" s="12" t="s">
        <v>85</v>
      </c>
      <c r="L143" s="64">
        <f t="shared" ref="L143:L151" si="14">C145*$G$152</f>
        <v>1416</v>
      </c>
      <c r="M143" s="61" t="s">
        <v>63</v>
      </c>
      <c r="N143" s="25">
        <v>1.3080000000000001</v>
      </c>
      <c r="O143" s="12" t="s">
        <v>34</v>
      </c>
      <c r="P143" s="40"/>
      <c r="Q143" s="17"/>
      <c r="R143" s="63">
        <f t="shared" ref="R143:R154" si="15">L143*N143*J143</f>
        <v>4259.8944000000001</v>
      </c>
    </row>
    <row r="144" spans="2:18" x14ac:dyDescent="0.25">
      <c r="B144" s="100" t="s">
        <v>33</v>
      </c>
      <c r="C144" s="103">
        <v>51</v>
      </c>
      <c r="E144" s="191"/>
      <c r="F144" s="184"/>
      <c r="G144" s="163"/>
      <c r="I144" s="220"/>
      <c r="J144" s="12">
        <v>3.45</v>
      </c>
      <c r="K144" s="12" t="s">
        <v>85</v>
      </c>
      <c r="L144" s="64">
        <f t="shared" si="14"/>
        <v>888</v>
      </c>
      <c r="M144" s="61" t="s">
        <v>63</v>
      </c>
      <c r="N144" s="25">
        <v>1.3080000000000001</v>
      </c>
      <c r="O144" s="12" t="s">
        <v>34</v>
      </c>
      <c r="P144" s="40"/>
      <c r="Q144" s="17"/>
      <c r="R144" s="63">
        <f t="shared" si="15"/>
        <v>4007.1888000000008</v>
      </c>
    </row>
    <row r="145" spans="2:18" ht="15" customHeight="1" x14ac:dyDescent="0.25">
      <c r="B145" s="102" t="s">
        <v>35</v>
      </c>
      <c r="C145" s="104">
        <v>118</v>
      </c>
      <c r="E145" s="126" t="s">
        <v>4</v>
      </c>
      <c r="F145" s="134" t="s">
        <v>27</v>
      </c>
      <c r="G145" s="135"/>
      <c r="I145" s="220"/>
      <c r="J145" s="12">
        <v>4.5999999999999996</v>
      </c>
      <c r="K145" s="12" t="s">
        <v>85</v>
      </c>
      <c r="L145" s="64">
        <f t="shared" si="14"/>
        <v>1128</v>
      </c>
      <c r="M145" s="61" t="s">
        <v>63</v>
      </c>
      <c r="N145" s="25">
        <v>1.3080000000000001</v>
      </c>
      <c r="O145" s="12" t="s">
        <v>34</v>
      </c>
      <c r="P145" s="40"/>
      <c r="Q145" s="17"/>
      <c r="R145" s="63">
        <f t="shared" si="15"/>
        <v>6786.9503999999997</v>
      </c>
    </row>
    <row r="146" spans="2:18" x14ac:dyDescent="0.25">
      <c r="B146" s="102" t="s">
        <v>36</v>
      </c>
      <c r="C146" s="104">
        <v>74</v>
      </c>
      <c r="E146" s="198" t="s">
        <v>28</v>
      </c>
      <c r="F146" s="12" t="s">
        <v>29</v>
      </c>
      <c r="G146" s="135"/>
      <c r="I146" s="220"/>
      <c r="J146" s="12">
        <v>5.75</v>
      </c>
      <c r="K146" s="12" t="s">
        <v>85</v>
      </c>
      <c r="L146" s="64">
        <f t="shared" si="14"/>
        <v>1284</v>
      </c>
      <c r="M146" s="61" t="s">
        <v>63</v>
      </c>
      <c r="N146" s="25">
        <v>1.3080000000000001</v>
      </c>
      <c r="O146" s="12" t="s">
        <v>34</v>
      </c>
      <c r="P146" s="40"/>
      <c r="Q146" s="17"/>
      <c r="R146" s="63">
        <f t="shared" si="15"/>
        <v>9656.9639999999999</v>
      </c>
    </row>
    <row r="147" spans="2:18" ht="15" customHeight="1" x14ac:dyDescent="0.25">
      <c r="B147" s="102" t="s">
        <v>37</v>
      </c>
      <c r="C147" s="104">
        <v>94</v>
      </c>
      <c r="E147" s="199"/>
      <c r="F147" s="18" t="s">
        <v>30</v>
      </c>
      <c r="G147" s="135"/>
      <c r="I147" s="220"/>
      <c r="J147" s="12">
        <v>6.9</v>
      </c>
      <c r="K147" s="12" t="s">
        <v>85</v>
      </c>
      <c r="L147" s="64">
        <f t="shared" si="14"/>
        <v>1176</v>
      </c>
      <c r="M147" s="61" t="s">
        <v>63</v>
      </c>
      <c r="N147" s="25">
        <v>1.3080000000000001</v>
      </c>
      <c r="O147" s="12" t="s">
        <v>34</v>
      </c>
      <c r="P147" s="40"/>
      <c r="Q147" s="17"/>
      <c r="R147" s="63">
        <f t="shared" si="15"/>
        <v>10613.635200000001</v>
      </c>
    </row>
    <row r="148" spans="2:18" x14ac:dyDescent="0.25">
      <c r="B148" s="102" t="s">
        <v>38</v>
      </c>
      <c r="C148" s="104">
        <v>107</v>
      </c>
      <c r="E148" s="198" t="s">
        <v>31</v>
      </c>
      <c r="F148" s="133" t="s">
        <v>5</v>
      </c>
      <c r="G148" s="135"/>
      <c r="I148" s="220"/>
      <c r="J148" s="12">
        <v>10.35</v>
      </c>
      <c r="K148" s="12" t="s">
        <v>85</v>
      </c>
      <c r="L148" s="64">
        <f t="shared" si="14"/>
        <v>1884</v>
      </c>
      <c r="M148" s="61" t="s">
        <v>63</v>
      </c>
      <c r="N148" s="25">
        <v>1.3080000000000001</v>
      </c>
      <c r="O148" s="12" t="s">
        <v>34</v>
      </c>
      <c r="P148" s="40"/>
      <c r="Q148" s="17"/>
      <c r="R148" s="63">
        <f t="shared" si="15"/>
        <v>25505.215199999999</v>
      </c>
    </row>
    <row r="149" spans="2:18" x14ac:dyDescent="0.25">
      <c r="B149" s="102" t="s">
        <v>39</v>
      </c>
      <c r="C149" s="104">
        <v>98</v>
      </c>
      <c r="E149" s="187"/>
      <c r="F149" s="133" t="s">
        <v>10</v>
      </c>
      <c r="G149" s="135"/>
      <c r="I149" s="220"/>
      <c r="J149" s="12">
        <v>13.8</v>
      </c>
      <c r="K149" s="12" t="s">
        <v>85</v>
      </c>
      <c r="L149" s="64">
        <f t="shared" si="14"/>
        <v>744</v>
      </c>
      <c r="M149" s="61" t="s">
        <v>63</v>
      </c>
      <c r="N149" s="25">
        <v>1.3080000000000001</v>
      </c>
      <c r="O149" s="12" t="s">
        <v>34</v>
      </c>
      <c r="P149" s="40"/>
      <c r="Q149" s="17"/>
      <c r="R149" s="63">
        <f t="shared" si="15"/>
        <v>13429.497600000001</v>
      </c>
    </row>
    <row r="150" spans="2:18" x14ac:dyDescent="0.25">
      <c r="B150" s="102" t="s">
        <v>40</v>
      </c>
      <c r="C150" s="104">
        <v>157</v>
      </c>
      <c r="E150" s="200"/>
      <c r="F150" s="108" t="s">
        <v>30</v>
      </c>
      <c r="G150" s="138"/>
      <c r="I150" s="220"/>
      <c r="J150" s="12">
        <v>17.25</v>
      </c>
      <c r="K150" s="12" t="s">
        <v>85</v>
      </c>
      <c r="L150" s="64">
        <f t="shared" si="14"/>
        <v>264</v>
      </c>
      <c r="M150" s="61" t="s">
        <v>63</v>
      </c>
      <c r="N150" s="25">
        <v>1.3080000000000001</v>
      </c>
      <c r="O150" s="12" t="s">
        <v>34</v>
      </c>
      <c r="P150" s="40"/>
      <c r="Q150" s="17"/>
      <c r="R150" s="63">
        <f t="shared" si="15"/>
        <v>5956.6320000000005</v>
      </c>
    </row>
    <row r="151" spans="2:18" x14ac:dyDescent="0.25">
      <c r="B151" s="102" t="s">
        <v>41</v>
      </c>
      <c r="C151" s="104">
        <v>62</v>
      </c>
      <c r="I151" s="220"/>
      <c r="J151" s="12">
        <v>20.7</v>
      </c>
      <c r="K151" s="12" t="s">
        <v>85</v>
      </c>
      <c r="L151" s="64">
        <f t="shared" si="14"/>
        <v>324</v>
      </c>
      <c r="M151" s="61" t="s">
        <v>63</v>
      </c>
      <c r="N151" s="25">
        <v>1.3080000000000001</v>
      </c>
      <c r="O151" s="12" t="s">
        <v>34</v>
      </c>
      <c r="P151" s="40"/>
      <c r="Q151" s="17"/>
      <c r="R151" s="63">
        <f t="shared" si="15"/>
        <v>8772.4943999999996</v>
      </c>
    </row>
    <row r="152" spans="2:18" x14ac:dyDescent="0.25">
      <c r="B152" s="102" t="s">
        <v>42</v>
      </c>
      <c r="C152" s="104">
        <v>22</v>
      </c>
      <c r="E152" s="148" t="s">
        <v>80</v>
      </c>
      <c r="F152" s="149"/>
      <c r="G152" s="150">
        <v>12</v>
      </c>
      <c r="I152" s="220"/>
      <c r="J152" s="12">
        <v>27.6</v>
      </c>
      <c r="K152" s="12" t="s">
        <v>85</v>
      </c>
      <c r="L152" s="64">
        <f>C155*$G$152</f>
        <v>24</v>
      </c>
      <c r="M152" s="61" t="s">
        <v>63</v>
      </c>
      <c r="N152" s="25">
        <v>1.3080000000000001</v>
      </c>
      <c r="O152" s="12" t="s">
        <v>34</v>
      </c>
      <c r="P152" s="40"/>
      <c r="Q152" s="17"/>
      <c r="R152" s="63">
        <f t="shared" si="15"/>
        <v>866.41920000000016</v>
      </c>
    </row>
    <row r="153" spans="2:18" ht="15.75" thickBot="1" x14ac:dyDescent="0.3">
      <c r="B153" s="106" t="s">
        <v>43</v>
      </c>
      <c r="C153" s="105">
        <v>27</v>
      </c>
      <c r="E153" s="152" t="s">
        <v>61</v>
      </c>
      <c r="F153" s="153"/>
      <c r="G153" s="151"/>
      <c r="I153" s="220"/>
      <c r="J153" s="12">
        <v>34.5</v>
      </c>
      <c r="K153" s="12" t="s">
        <v>85</v>
      </c>
      <c r="L153" s="64">
        <f>C156*$G$152</f>
        <v>1128</v>
      </c>
      <c r="M153" s="61" t="s">
        <v>63</v>
      </c>
      <c r="N153" s="25">
        <v>1.3080000000000001</v>
      </c>
      <c r="O153" s="12" t="s">
        <v>34</v>
      </c>
      <c r="P153" s="40"/>
      <c r="Q153" s="17"/>
      <c r="R153" s="63">
        <f t="shared" si="15"/>
        <v>50902.127999999997</v>
      </c>
    </row>
    <row r="154" spans="2:18" x14ac:dyDescent="0.25">
      <c r="B154" s="109" t="s">
        <v>21</v>
      </c>
      <c r="C154" s="110" t="s">
        <v>76</v>
      </c>
      <c r="I154" s="221"/>
      <c r="J154" s="12">
        <v>41.4</v>
      </c>
      <c r="K154" s="12" t="s">
        <v>85</v>
      </c>
      <c r="L154" s="64">
        <f>C157*$G$152</f>
        <v>12</v>
      </c>
      <c r="M154" s="61" t="s">
        <v>63</v>
      </c>
      <c r="N154" s="25">
        <v>1.3080000000000001</v>
      </c>
      <c r="O154" s="12" t="s">
        <v>34</v>
      </c>
      <c r="P154" s="40"/>
      <c r="Q154" s="17"/>
      <c r="R154" s="63">
        <f t="shared" si="15"/>
        <v>649.81440000000009</v>
      </c>
    </row>
    <row r="155" spans="2:18" x14ac:dyDescent="0.25">
      <c r="B155" s="102" t="s">
        <v>44</v>
      </c>
      <c r="C155" s="104">
        <v>2</v>
      </c>
      <c r="I155" s="33"/>
      <c r="J155" s="33"/>
      <c r="K155" s="33"/>
      <c r="L155" s="34"/>
      <c r="M155" s="65"/>
      <c r="N155" s="35"/>
      <c r="O155" s="33"/>
      <c r="P155" s="34"/>
      <c r="Q155" s="37" t="s">
        <v>24</v>
      </c>
      <c r="R155" s="66">
        <f>SUM(R133:R154)</f>
        <v>849981.31479999993</v>
      </c>
    </row>
    <row r="156" spans="2:18" x14ac:dyDescent="0.25">
      <c r="B156" s="102" t="s">
        <v>45</v>
      </c>
      <c r="C156" s="104">
        <v>94</v>
      </c>
      <c r="I156" s="26" t="s">
        <v>48</v>
      </c>
      <c r="J156" s="26"/>
      <c r="K156" s="26"/>
      <c r="L156" s="27">
        <f>SUM(L133:L141)</f>
        <v>14151711</v>
      </c>
      <c r="M156" s="67" t="s">
        <v>7</v>
      </c>
      <c r="N156" s="26">
        <v>1E-3</v>
      </c>
      <c r="O156" s="26" t="s">
        <v>8</v>
      </c>
      <c r="P156" s="56"/>
      <c r="Q156" s="32"/>
      <c r="R156" s="23">
        <f>L156*N156</f>
        <v>14151.711000000001</v>
      </c>
    </row>
    <row r="157" spans="2:18" ht="15.75" thickBot="1" x14ac:dyDescent="0.3">
      <c r="B157" s="101" t="s">
        <v>46</v>
      </c>
      <c r="C157" s="105">
        <v>1</v>
      </c>
      <c r="I157" s="12" t="s">
        <v>51</v>
      </c>
      <c r="J157" s="122" t="s">
        <v>81</v>
      </c>
      <c r="K157" s="123">
        <f>G152</f>
        <v>12</v>
      </c>
      <c r="L157" s="89">
        <f>C158*G152</f>
        <v>10884</v>
      </c>
      <c r="M157" s="10" t="s">
        <v>63</v>
      </c>
      <c r="N157" s="88">
        <v>2.85</v>
      </c>
      <c r="O157" s="25" t="s">
        <v>34</v>
      </c>
      <c r="P157" s="40"/>
      <c r="Q157" s="17"/>
      <c r="R157" s="23">
        <f t="shared" ref="R157" si="16">L157*N157</f>
        <v>31019.4</v>
      </c>
    </row>
    <row r="158" spans="2:18" x14ac:dyDescent="0.25">
      <c r="B158" s="109" t="s">
        <v>77</v>
      </c>
      <c r="C158" s="111">
        <f>C144+C145+C146+C147+C148+C149+C150+C151+C152+C153+C155+C156+C157</f>
        <v>907</v>
      </c>
      <c r="I158" s="41" t="s">
        <v>62</v>
      </c>
      <c r="J158" s="122" t="s">
        <v>81</v>
      </c>
      <c r="K158" s="123">
        <f>G152</f>
        <v>12</v>
      </c>
      <c r="L158" s="89">
        <f>C158*G152</f>
        <v>10884</v>
      </c>
      <c r="M158" s="10" t="s">
        <v>63</v>
      </c>
      <c r="N158" s="88">
        <v>0.35</v>
      </c>
      <c r="O158" s="25" t="s">
        <v>34</v>
      </c>
      <c r="P158" s="40"/>
      <c r="Q158" s="17"/>
      <c r="R158" s="23">
        <f>L158*N158</f>
        <v>3809.3999999999996</v>
      </c>
    </row>
    <row r="159" spans="2:18" ht="15.75" thickBot="1" x14ac:dyDescent="0.3">
      <c r="I159" s="43"/>
      <c r="J159" s="43"/>
      <c r="K159" s="43"/>
      <c r="L159" s="44"/>
      <c r="M159" s="44"/>
      <c r="N159" s="44"/>
      <c r="O159" s="43" t="s">
        <v>73</v>
      </c>
      <c r="P159" s="59"/>
      <c r="Q159" s="46"/>
      <c r="R159" s="68">
        <f>R155+R156+R157+R158</f>
        <v>898961.82579999999</v>
      </c>
    </row>
    <row r="160" spans="2:18" x14ac:dyDescent="0.25">
      <c r="I160" s="26"/>
      <c r="J160" s="26"/>
      <c r="K160" s="26"/>
      <c r="L160" s="26"/>
      <c r="M160" s="26"/>
      <c r="N160" s="26"/>
      <c r="O160" s="26"/>
      <c r="P160" s="26"/>
      <c r="Q160" s="26"/>
      <c r="R160" s="26"/>
    </row>
    <row r="161" spans="7:18" ht="15.75" thickBot="1" x14ac:dyDescent="0.3">
      <c r="I161" s="132" t="s">
        <v>70</v>
      </c>
      <c r="J161" s="186" t="s">
        <v>68</v>
      </c>
      <c r="K161" s="186"/>
      <c r="L161" s="186" t="s">
        <v>67</v>
      </c>
      <c r="M161" s="186"/>
      <c r="N161" s="186" t="s">
        <v>71</v>
      </c>
      <c r="O161" s="186"/>
      <c r="P161" s="186" t="s">
        <v>69</v>
      </c>
      <c r="Q161" s="186"/>
      <c r="R161" s="132" t="s">
        <v>72</v>
      </c>
    </row>
    <row r="162" spans="7:18" ht="15.75" thickBot="1" x14ac:dyDescent="0.3">
      <c r="I162" s="91">
        <f>SUM(L133:L141)</f>
        <v>14151711</v>
      </c>
      <c r="J162" s="185">
        <f>L133*P133+L134*P134+L135*P135+(L136+L137)*P136+(L138+L139)*P138+(L140+L141)*P140</f>
        <v>0</v>
      </c>
      <c r="K162" s="185"/>
      <c r="L162" s="185">
        <f>SUMPRODUCT(L133:L141,N133:N141)+SUM(R142:R154)</f>
        <v>849981.31479999993</v>
      </c>
      <c r="M162" s="185"/>
      <c r="N162" s="185">
        <f>SUMPRODUCT(L156:L158,N156:N158)</f>
        <v>48980.511000000006</v>
      </c>
      <c r="O162" s="185"/>
      <c r="P162" s="185">
        <f>J162+L162+N162</f>
        <v>898961.82579999999</v>
      </c>
      <c r="Q162" s="185"/>
      <c r="R162" s="92">
        <f>IF(I162=0,0,P162/I162)</f>
        <v>6.3523189937951668E-2</v>
      </c>
    </row>
    <row r="165" spans="7:18" ht="15.75" thickBot="1" x14ac:dyDescent="0.3"/>
    <row r="166" spans="7:18" ht="16.5" thickBot="1" x14ac:dyDescent="0.3">
      <c r="G166" s="164" t="s">
        <v>79</v>
      </c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6"/>
    </row>
    <row r="168" spans="7:18" ht="15.75" thickBot="1" x14ac:dyDescent="0.3">
      <c r="G168" s="186" t="s">
        <v>78</v>
      </c>
      <c r="H168" s="186"/>
      <c r="I168" s="90" t="s">
        <v>70</v>
      </c>
      <c r="J168" s="186" t="s">
        <v>68</v>
      </c>
      <c r="K168" s="186"/>
      <c r="L168" s="186" t="s">
        <v>67</v>
      </c>
      <c r="M168" s="186"/>
      <c r="N168" s="186" t="s">
        <v>71</v>
      </c>
      <c r="O168" s="186"/>
      <c r="P168" s="186" t="s">
        <v>69</v>
      </c>
      <c r="Q168" s="186"/>
      <c r="R168" s="90" t="s">
        <v>72</v>
      </c>
    </row>
    <row r="169" spans="7:18" x14ac:dyDescent="0.25">
      <c r="G169" s="218" t="s">
        <v>56</v>
      </c>
      <c r="H169" s="218"/>
      <c r="I169" s="114">
        <f>I34</f>
        <v>1776229</v>
      </c>
      <c r="J169" s="218">
        <f>J34</f>
        <v>0</v>
      </c>
      <c r="K169" s="218"/>
      <c r="L169" s="218">
        <f>L34</f>
        <v>115273.65033981288</v>
      </c>
      <c r="M169" s="218"/>
      <c r="N169" s="218">
        <f>N34</f>
        <v>1844.6290000000001</v>
      </c>
      <c r="O169" s="218"/>
      <c r="P169" s="218">
        <f>J169+L169+N169</f>
        <v>117118.27933981289</v>
      </c>
      <c r="Q169" s="218"/>
      <c r="R169" s="115">
        <f>IF(I169=0,0,P169/I169)</f>
        <v>6.5936475161599589E-2</v>
      </c>
    </row>
    <row r="170" spans="7:18" x14ac:dyDescent="0.25">
      <c r="G170" s="219" t="s">
        <v>57</v>
      </c>
      <c r="H170" s="219"/>
      <c r="I170" s="116">
        <f>I62+I90</f>
        <v>1383418</v>
      </c>
      <c r="J170" s="219">
        <f>J62+J90</f>
        <v>0</v>
      </c>
      <c r="K170" s="219"/>
      <c r="L170" s="219">
        <f>L62+L90</f>
        <v>141292.96269383561</v>
      </c>
      <c r="M170" s="219"/>
      <c r="N170" s="219">
        <f>N62+N90</f>
        <v>2995.2809999999999</v>
      </c>
      <c r="O170" s="219"/>
      <c r="P170" s="219">
        <f>J170+L170+N170</f>
        <v>144288.2436938356</v>
      </c>
      <c r="Q170" s="219"/>
      <c r="R170" s="117">
        <f>IF(I170=0,0,P170/I170)</f>
        <v>0.1042983709145288</v>
      </c>
    </row>
    <row r="171" spans="7:18" x14ac:dyDescent="0.25">
      <c r="G171" s="219" t="s">
        <v>61</v>
      </c>
      <c r="H171" s="219"/>
      <c r="I171" s="116">
        <f>I126</f>
        <v>1871312</v>
      </c>
      <c r="J171" s="219">
        <f>J126</f>
        <v>0</v>
      </c>
      <c r="K171" s="219"/>
      <c r="L171" s="219">
        <f>L126</f>
        <v>208949.524</v>
      </c>
      <c r="M171" s="219"/>
      <c r="N171" s="219">
        <f>N126</f>
        <v>15119.312</v>
      </c>
      <c r="O171" s="219"/>
      <c r="P171" s="219">
        <f>J171+L171+N171</f>
        <v>224068.83600000001</v>
      </c>
      <c r="Q171" s="219"/>
      <c r="R171" s="117">
        <f>IF(I171=0,0,P171/I171)</f>
        <v>0.11973889762904316</v>
      </c>
    </row>
    <row r="172" spans="7:18" ht="15.75" thickBot="1" x14ac:dyDescent="0.3">
      <c r="G172" s="219" t="s">
        <v>84</v>
      </c>
      <c r="H172" s="219"/>
      <c r="I172" s="116">
        <f>I162</f>
        <v>14151711</v>
      </c>
      <c r="J172" s="219">
        <f>J162</f>
        <v>0</v>
      </c>
      <c r="K172" s="219"/>
      <c r="L172" s="219">
        <f>L162</f>
        <v>849981.31479999993</v>
      </c>
      <c r="M172" s="219"/>
      <c r="N172" s="219">
        <f>N162</f>
        <v>48980.511000000006</v>
      </c>
      <c r="O172" s="219"/>
      <c r="P172" s="219">
        <f>P162</f>
        <v>898961.82579999999</v>
      </c>
      <c r="Q172" s="219"/>
      <c r="R172" s="117">
        <f>IF(I172=0,0,P172/I172)</f>
        <v>6.3523189937951668E-2</v>
      </c>
    </row>
    <row r="173" spans="7:18" x14ac:dyDescent="0.25">
      <c r="G173" s="214" t="s">
        <v>69</v>
      </c>
      <c r="H173" s="215"/>
      <c r="I173" s="120">
        <f>SUM(I169:I172)</f>
        <v>19182670</v>
      </c>
      <c r="J173" s="214">
        <f>SUM(J169:K172)</f>
        <v>0</v>
      </c>
      <c r="K173" s="215"/>
      <c r="L173" s="216">
        <f>SUM(L169:M172)</f>
        <v>1315497.4518336484</v>
      </c>
      <c r="M173" s="217"/>
      <c r="N173" s="214">
        <f>SUM(N169:O172)</f>
        <v>68939.733000000007</v>
      </c>
      <c r="O173" s="215"/>
      <c r="P173" s="214">
        <f>SUM(P169:Q172)</f>
        <v>1384437.1848336486</v>
      </c>
      <c r="Q173" s="214"/>
      <c r="R173" s="121">
        <f>IF(I173=0,0,P173/I173)</f>
        <v>7.2171245443603455E-2</v>
      </c>
    </row>
  </sheetData>
  <mergeCells count="228">
    <mergeCell ref="B1:B2"/>
    <mergeCell ref="E1:F1"/>
    <mergeCell ref="E2:F2"/>
    <mergeCell ref="B6:R7"/>
    <mergeCell ref="J162:K162"/>
    <mergeCell ref="L162:M162"/>
    <mergeCell ref="N162:O162"/>
    <mergeCell ref="P162:Q162"/>
    <mergeCell ref="G172:H172"/>
    <mergeCell ref="J172:K172"/>
    <mergeCell ref="L172:M172"/>
    <mergeCell ref="N172:O172"/>
    <mergeCell ref="P172:Q172"/>
    <mergeCell ref="P171:Q171"/>
    <mergeCell ref="J168:K168"/>
    <mergeCell ref="L168:M168"/>
    <mergeCell ref="N168:O168"/>
    <mergeCell ref="P168:Q168"/>
    <mergeCell ref="J169:K169"/>
    <mergeCell ref="L169:M169"/>
    <mergeCell ref="N169:O169"/>
    <mergeCell ref="E152:F152"/>
    <mergeCell ref="D136:F136"/>
    <mergeCell ref="Q138:Q139"/>
    <mergeCell ref="C140:C141"/>
    <mergeCell ref="J140:J141"/>
    <mergeCell ref="P140:P141"/>
    <mergeCell ref="Q140:Q141"/>
    <mergeCell ref="D141:F141"/>
    <mergeCell ref="E143:G144"/>
    <mergeCell ref="E146:E147"/>
    <mergeCell ref="E148:E150"/>
    <mergeCell ref="G152:G153"/>
    <mergeCell ref="E153:F153"/>
    <mergeCell ref="D140:F140"/>
    <mergeCell ref="Q136:Q137"/>
    <mergeCell ref="I142:I154"/>
    <mergeCell ref="B134:B135"/>
    <mergeCell ref="D134:F135"/>
    <mergeCell ref="I134:I135"/>
    <mergeCell ref="K134:K135"/>
    <mergeCell ref="B136:B141"/>
    <mergeCell ref="C136:C137"/>
    <mergeCell ref="I136:I141"/>
    <mergeCell ref="J136:J137"/>
    <mergeCell ref="P136:P137"/>
    <mergeCell ref="C138:C139"/>
    <mergeCell ref="J138:J139"/>
    <mergeCell ref="P138:P139"/>
    <mergeCell ref="D137:F137"/>
    <mergeCell ref="D138:F138"/>
    <mergeCell ref="D139:F139"/>
    <mergeCell ref="B129:G129"/>
    <mergeCell ref="I129:R129"/>
    <mergeCell ref="B131:G132"/>
    <mergeCell ref="I131:K132"/>
    <mergeCell ref="L131:M132"/>
    <mergeCell ref="N131:O132"/>
    <mergeCell ref="P131:Q132"/>
    <mergeCell ref="R131:R132"/>
    <mergeCell ref="D133:F133"/>
    <mergeCell ref="P173:Q173"/>
    <mergeCell ref="J173:K173"/>
    <mergeCell ref="L173:M173"/>
    <mergeCell ref="N173:O173"/>
    <mergeCell ref="G168:H168"/>
    <mergeCell ref="G169:H169"/>
    <mergeCell ref="G170:H170"/>
    <mergeCell ref="G171:H171"/>
    <mergeCell ref="G173:H173"/>
    <mergeCell ref="J170:K170"/>
    <mergeCell ref="L170:M170"/>
    <mergeCell ref="N170:O170"/>
    <mergeCell ref="P170:Q170"/>
    <mergeCell ref="J171:K171"/>
    <mergeCell ref="L171:M171"/>
    <mergeCell ref="N171:O171"/>
    <mergeCell ref="P169:Q169"/>
    <mergeCell ref="J161:K161"/>
    <mergeCell ref="L161:M161"/>
    <mergeCell ref="N161:O161"/>
    <mergeCell ref="P161:Q161"/>
    <mergeCell ref="D102:F102"/>
    <mergeCell ref="D103:F103"/>
    <mergeCell ref="D104:F104"/>
    <mergeCell ref="D105:F105"/>
    <mergeCell ref="D97:F97"/>
    <mergeCell ref="D98:F99"/>
    <mergeCell ref="J125:K125"/>
    <mergeCell ref="L125:M125"/>
    <mergeCell ref="N125:O125"/>
    <mergeCell ref="P125:Q125"/>
    <mergeCell ref="J126:K126"/>
    <mergeCell ref="L126:M126"/>
    <mergeCell ref="N126:O126"/>
    <mergeCell ref="P126:Q126"/>
    <mergeCell ref="K98:K99"/>
    <mergeCell ref="E112:E114"/>
    <mergeCell ref="E107:G108"/>
    <mergeCell ref="E110:E111"/>
    <mergeCell ref="I106:J118"/>
    <mergeCell ref="J102:J103"/>
    <mergeCell ref="B95:G96"/>
    <mergeCell ref="G166:R166"/>
    <mergeCell ref="B98:B99"/>
    <mergeCell ref="P89:Q89"/>
    <mergeCell ref="J90:K90"/>
    <mergeCell ref="L90:M90"/>
    <mergeCell ref="N90:O90"/>
    <mergeCell ref="P90:Q90"/>
    <mergeCell ref="L89:M89"/>
    <mergeCell ref="N89:O89"/>
    <mergeCell ref="E116:F116"/>
    <mergeCell ref="G116:G117"/>
    <mergeCell ref="E117:F117"/>
    <mergeCell ref="P102:P103"/>
    <mergeCell ref="Q102:Q103"/>
    <mergeCell ref="J104:J105"/>
    <mergeCell ref="P104:P105"/>
    <mergeCell ref="Q104:Q105"/>
    <mergeCell ref="B100:B105"/>
    <mergeCell ref="C100:C101"/>
    <mergeCell ref="C102:C103"/>
    <mergeCell ref="C104:C105"/>
    <mergeCell ref="D100:F100"/>
    <mergeCell ref="D101:F101"/>
    <mergeCell ref="B77:C78"/>
    <mergeCell ref="B93:G93"/>
    <mergeCell ref="I93:R93"/>
    <mergeCell ref="J33:K33"/>
    <mergeCell ref="J34:K34"/>
    <mergeCell ref="L33:M33"/>
    <mergeCell ref="L34:M34"/>
    <mergeCell ref="N33:O33"/>
    <mergeCell ref="N34:O34"/>
    <mergeCell ref="P33:Q33"/>
    <mergeCell ref="P34:Q34"/>
    <mergeCell ref="J61:K61"/>
    <mergeCell ref="L61:M61"/>
    <mergeCell ref="N61:O61"/>
    <mergeCell ref="P61:Q61"/>
    <mergeCell ref="E69:E71"/>
    <mergeCell ref="I77:I80"/>
    <mergeCell ref="J77:J79"/>
    <mergeCell ref="C74:C75"/>
    <mergeCell ref="E74:F74"/>
    <mergeCell ref="G74:G75"/>
    <mergeCell ref="B65:G65"/>
    <mergeCell ref="I65:R65"/>
    <mergeCell ref="L67:M68"/>
    <mergeCell ref="N67:O68"/>
    <mergeCell ref="P67:Q68"/>
    <mergeCell ref="R67:R68"/>
    <mergeCell ref="E14:E16"/>
    <mergeCell ref="E12:G13"/>
    <mergeCell ref="E39:G40"/>
    <mergeCell ref="E41:E43"/>
    <mergeCell ref="B37:G37"/>
    <mergeCell ref="C19:C20"/>
    <mergeCell ref="G19:G20"/>
    <mergeCell ref="E19:F19"/>
    <mergeCell ref="E20:F20"/>
    <mergeCell ref="B12:C13"/>
    <mergeCell ref="B22:C23"/>
    <mergeCell ref="B39:C40"/>
    <mergeCell ref="B49:C50"/>
    <mergeCell ref="I22:I25"/>
    <mergeCell ref="J22:J24"/>
    <mergeCell ref="I39:K40"/>
    <mergeCell ref="L39:M40"/>
    <mergeCell ref="N39:O40"/>
    <mergeCell ref="P39:Q40"/>
    <mergeCell ref="R39:R40"/>
    <mergeCell ref="I12:K13"/>
    <mergeCell ref="B10:G10"/>
    <mergeCell ref="I10:R10"/>
    <mergeCell ref="I37:R37"/>
    <mergeCell ref="C46:C47"/>
    <mergeCell ref="E46:F46"/>
    <mergeCell ref="G46:G47"/>
    <mergeCell ref="I100:I105"/>
    <mergeCell ref="J100:J101"/>
    <mergeCell ref="P100:P101"/>
    <mergeCell ref="I98:I99"/>
    <mergeCell ref="Q100:Q101"/>
    <mergeCell ref="I49:I52"/>
    <mergeCell ref="J49:J51"/>
    <mergeCell ref="I95:K96"/>
    <mergeCell ref="L95:M96"/>
    <mergeCell ref="N95:O96"/>
    <mergeCell ref="P95:Q96"/>
    <mergeCell ref="R95:R96"/>
    <mergeCell ref="J62:K62"/>
    <mergeCell ref="L62:M62"/>
    <mergeCell ref="N62:O62"/>
    <mergeCell ref="P62:Q62"/>
    <mergeCell ref="J89:K89"/>
    <mergeCell ref="B67:C68"/>
    <mergeCell ref="L12:M13"/>
    <mergeCell ref="N12:O13"/>
    <mergeCell ref="P12:Q13"/>
    <mergeCell ref="R12:R13"/>
    <mergeCell ref="I14:I21"/>
    <mergeCell ref="J14:J15"/>
    <mergeCell ref="J16:J17"/>
    <mergeCell ref="J18:J19"/>
    <mergeCell ref="J20:J21"/>
    <mergeCell ref="E22:F22"/>
    <mergeCell ref="G22:G23"/>
    <mergeCell ref="E23:F23"/>
    <mergeCell ref="E49:F49"/>
    <mergeCell ref="G49:G50"/>
    <mergeCell ref="E50:F50"/>
    <mergeCell ref="E77:F77"/>
    <mergeCell ref="G77:G78"/>
    <mergeCell ref="E78:F78"/>
    <mergeCell ref="E67:G68"/>
    <mergeCell ref="I41:I48"/>
    <mergeCell ref="J41:J42"/>
    <mergeCell ref="J43:J44"/>
    <mergeCell ref="J45:J46"/>
    <mergeCell ref="J47:J48"/>
    <mergeCell ref="I69:I76"/>
    <mergeCell ref="J69:J70"/>
    <mergeCell ref="J71:J72"/>
    <mergeCell ref="J73:J74"/>
    <mergeCell ref="J75:J76"/>
    <mergeCell ref="I67:K68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rowBreaks count="5" manualBreakCount="5">
    <brk id="35" max="16383" man="1"/>
    <brk id="63" max="16383" man="1"/>
    <brk id="91" max="17" man="1"/>
    <brk id="127" max="17" man="1"/>
    <brk id="164" max="17" man="1"/>
  </rowBreaks>
  <ignoredErrors>
    <ignoredError sqref="C59 P97:R97 P98:Q105" unlockedFormula="1"/>
    <ignoredError sqref="R98:R105" formula="1" unlockedFormula="1"/>
    <ignoredError sqref="R119" formula="1"/>
    <ignoredError sqref="L90:Q9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ML</vt:lpstr>
      <vt:lpstr>ML!Área_de_Impressão</vt:lpstr>
    </vt:vector>
  </TitlesOfParts>
  <Company>EDP - Energias de Portugal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e315338</dc:creator>
  <cp:lastModifiedBy>Patricia Alves</cp:lastModifiedBy>
  <cp:lastPrinted>2020-06-18T16:45:02Z</cp:lastPrinted>
  <dcterms:created xsi:type="dcterms:W3CDTF">2014-01-10T19:31:10Z</dcterms:created>
  <dcterms:modified xsi:type="dcterms:W3CDTF">2020-06-18T16:45:12Z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f8580f-1005-4a37-8c38-a5a2bd628a66_Enabled">
    <vt:lpwstr>True</vt:lpwstr>
  </property>
  <property fmtid="{D5CDD505-2E9C-101B-9397-08002B2CF9AE}" pid="3" name="MSIP_Label_f7f8580f-1005-4a37-8c38-a5a2bd628a66_SiteId">
    <vt:lpwstr>bf86fbdb-f8c2-440e-923c-05a60dc2bc9b</vt:lpwstr>
  </property>
  <property fmtid="{D5CDD505-2E9C-101B-9397-08002B2CF9AE}" pid="4" name="MSIP_Label_f7f8580f-1005-4a37-8c38-a5a2bd628a66_Owner">
    <vt:lpwstr>E315338@edp.pt</vt:lpwstr>
  </property>
  <property fmtid="{D5CDD505-2E9C-101B-9397-08002B2CF9AE}" pid="5" name="MSIP_Label_f7f8580f-1005-4a37-8c38-a5a2bd628a66_SetDate">
    <vt:lpwstr>2018-06-11T23:02:00.8313025Z</vt:lpwstr>
  </property>
  <property fmtid="{D5CDD505-2E9C-101B-9397-08002B2CF9AE}" pid="6" name="MSIP_Label_f7f8580f-1005-4a37-8c38-a5a2bd628a66_Name">
    <vt:lpwstr>Public</vt:lpwstr>
  </property>
  <property fmtid="{D5CDD505-2E9C-101B-9397-08002B2CF9AE}" pid="7" name="MSIP_Label_f7f8580f-1005-4a37-8c38-a5a2bd628a66_Application">
    <vt:lpwstr>Microsoft Azure Information Protection</vt:lpwstr>
  </property>
  <property fmtid="{D5CDD505-2E9C-101B-9397-08002B2CF9AE}" pid="8" name="MSIP_Label_f7f8580f-1005-4a37-8c38-a5a2bd628a66_Extended_MSFT_Method">
    <vt:lpwstr>Automatic</vt:lpwstr>
  </property>
  <property fmtid="{D5CDD505-2E9C-101B-9397-08002B2CF9AE}" pid="9" name="MSIP_Label_9811530c-902c-4b75-8616-d6c82cd1332a_Enabled">
    <vt:lpwstr>True</vt:lpwstr>
  </property>
  <property fmtid="{D5CDD505-2E9C-101B-9397-08002B2CF9AE}" pid="10" name="MSIP_Label_9811530c-902c-4b75-8616-d6c82cd1332a_SiteId">
    <vt:lpwstr>bf86fbdb-f8c2-440e-923c-05a60dc2bc9b</vt:lpwstr>
  </property>
  <property fmtid="{D5CDD505-2E9C-101B-9397-08002B2CF9AE}" pid="11" name="MSIP_Label_9811530c-902c-4b75-8616-d6c82cd1332a_Owner">
    <vt:lpwstr>E315338@edp.pt</vt:lpwstr>
  </property>
  <property fmtid="{D5CDD505-2E9C-101B-9397-08002B2CF9AE}" pid="12" name="MSIP_Label_9811530c-902c-4b75-8616-d6c82cd1332a_SetDate">
    <vt:lpwstr>2018-06-11T23:02:00.8322782Z</vt:lpwstr>
  </property>
  <property fmtid="{D5CDD505-2E9C-101B-9397-08002B2CF9AE}" pid="13" name="MSIP_Label_9811530c-902c-4b75-8616-d6c82cd1332a_Name">
    <vt:lpwstr>No personal data</vt:lpwstr>
  </property>
  <property fmtid="{D5CDD505-2E9C-101B-9397-08002B2CF9AE}" pid="14" name="MSIP_Label_9811530c-902c-4b75-8616-d6c82cd1332a_Application">
    <vt:lpwstr>Microsoft Azure Information Protection</vt:lpwstr>
  </property>
  <property fmtid="{D5CDD505-2E9C-101B-9397-08002B2CF9AE}" pid="15" name="MSIP_Label_9811530c-902c-4b75-8616-d6c82cd1332a_Parent">
    <vt:lpwstr>f7f8580f-1005-4a37-8c38-a5a2bd628a66</vt:lpwstr>
  </property>
  <property fmtid="{D5CDD505-2E9C-101B-9397-08002B2CF9AE}" pid="16" name="MSIP_Label_9811530c-902c-4b75-8616-d6c82cd1332a_Extended_MSFT_Method">
    <vt:lpwstr>Automatic</vt:lpwstr>
  </property>
  <property fmtid="{D5CDD505-2E9C-101B-9397-08002B2CF9AE}" pid="17" name="Sensitivity">
    <vt:lpwstr>Public No personal data</vt:lpwstr>
  </property>
</Properties>
</file>