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8_T1_22 - Estab. Talude R. Sto Ant - S.Carp\2. Peças Procedimento\"/>
    </mc:Choice>
  </mc:AlternateContent>
  <xr:revisionPtr revIDLastSave="0" documentId="13_ncr:1_{EA9ECD26-3EFC-4ECD-966E-3A18568C4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l" sheetId="3" r:id="rId1"/>
  </sheets>
  <definedNames>
    <definedName name="_xlnm.Print_Area" localSheetId="0">Final!$A$1:$F$55</definedName>
    <definedName name="Valores_admissiveis" localSheetId="0">Final!#REF!</definedName>
    <definedName name="Valores_admissive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C23" i="3"/>
  <c r="C25" i="3"/>
  <c r="C28" i="3"/>
  <c r="C29" i="3"/>
  <c r="C34" i="3"/>
  <c r="C32" i="3"/>
  <c r="C30" i="3"/>
  <c r="C47" i="3"/>
  <c r="C54" i="3"/>
  <c r="F6" i="3"/>
  <c r="F7" i="3"/>
  <c r="F8" i="3"/>
  <c r="F9" i="3"/>
  <c r="F10" i="3"/>
  <c r="F11" i="3"/>
  <c r="C44" i="3"/>
  <c r="C41" i="3"/>
  <c r="C40" i="3"/>
  <c r="C24" i="3"/>
  <c r="C22" i="3"/>
  <c r="C21" i="3"/>
  <c r="C20" i="3"/>
  <c r="C18" i="3"/>
  <c r="C16" i="3"/>
  <c r="C14" i="3"/>
  <c r="F55" i="3" l="1"/>
</calcChain>
</file>

<file path=xl/sharedStrings.xml><?xml version="1.0" encoding="utf-8"?>
<sst xmlns="http://schemas.openxmlformats.org/spreadsheetml/2006/main" count="147" uniqueCount="114">
  <si>
    <t>Capítulo/Artigo</t>
  </si>
  <si>
    <t>Designação</t>
  </si>
  <si>
    <t>Qtd.</t>
  </si>
  <si>
    <t>PU</t>
  </si>
  <si>
    <t>Total</t>
  </si>
  <si>
    <t>M2</t>
  </si>
  <si>
    <t>UN</t>
  </si>
  <si>
    <t>Fornecimento e assentamento de aros e tampas redondas para tráfego normal, não ventiladas, em câmaras de visita, em FFD, com abertura útil de 600 mm, da classe D400, conforme norma EN 124.</t>
  </si>
  <si>
    <t>Un</t>
  </si>
  <si>
    <t>ANEXO III</t>
  </si>
  <si>
    <t>Com diâmetro 315mm</t>
  </si>
  <si>
    <t>Execução de corpo completo de câmaras de visita, com 1,00 m de diâmetro interior, executado com anéis pré-fabricados de betão B25, com 0,10 m de espessura, incluindo cúpula tronco-cónica excêntrica com 0,74 m de altura, refechamento de juntas, com profundidade média de 2,00m.</t>
  </si>
  <si>
    <t>Execução de marcas rodoviárias, incluindo pré-marcação, longitudinais, transversais e outras, em conformidade com o existente, eventualmente melhorado em algumas situações, de acordo com as orientações da Fiscalização:</t>
  </si>
  <si>
    <t>Linha branca contínua com 0,12 m de largura (LBC 0,12).</t>
  </si>
  <si>
    <t>Linha branca tracejada com 0,12 m de largura e relação traço/espaço 5/2 m (LBT 0,12; 5/2).</t>
  </si>
  <si>
    <t>Guia (0,15)</t>
  </si>
  <si>
    <t>Construção de caixa de sargeta completa, com altura inferior a 1,20 m, incluindo todo o movimento de terras necessário, soleira em betão simples de 300 Kg de cimento/m3 e corpo em elementos pré-fabricados e betão, com secção interior de 0,670x0,300, ramal em tubo PP corrugado SN8 diâmetro 200, numa média de 6ml e grelha plana em FFD, com 650x350 mm, da classe C250, conforme norma EN 124, assente em caixa de sargeta.</t>
  </si>
  <si>
    <t>1</t>
  </si>
  <si>
    <t>Estaleiro</t>
  </si>
  <si>
    <t>Fornecimento e aplicação de placa de obra de acordo com modelo patente no caderno de encargos, incluindo estrutura de suporte e todos os materiais e trabalhos necessários para a sua boa colocação.</t>
  </si>
  <si>
    <t>2</t>
  </si>
  <si>
    <t>M3</t>
  </si>
  <si>
    <t>4</t>
  </si>
  <si>
    <t>Lista de Preços Unitários</t>
  </si>
  <si>
    <t>5</t>
  </si>
  <si>
    <t>6</t>
  </si>
  <si>
    <t>7</t>
  </si>
  <si>
    <t>8</t>
  </si>
  <si>
    <t>Trabalhos preparatórios</t>
  </si>
  <si>
    <t xml:space="preserve">Desmatação, desenraizamento, limpeza do terreno, carga, transporte e colocação dos produtos em vazadouro certificado e indemnização por depósito. </t>
  </si>
  <si>
    <t>Abate e corte de árvores e remoção de cepos existentes na área de intervenção ou adjacente, que possam prejudicar a usabilidade da nova área, incluindo processo de abate,  o respetivos desenraizamento. Toda a madeira deverá ser deixada no local para entrega ao respetivo dono.</t>
  </si>
  <si>
    <t>Decapagem na linha de terra vegetal com a espessura média de 0,15m e sua colocação em vazadouro certificado, ou depósito provisório para posterior utilização, incluindo escavação, carga, transporte e indemnização por depósito.</t>
  </si>
  <si>
    <t>Corte, levantamento e remoção de pavimentos existentes, incluindo carga, transporte e colocação em vazadouro certificado dos produtos sobrantes, indemnização por depósito, remates, fornecimento, transporte e aplicação de materiais, assim como a execução de todos os trabalhos necessários.</t>
  </si>
  <si>
    <t>Betuminoso com espessura média de 0,15m.</t>
  </si>
  <si>
    <t>Movimento de terras</t>
  </si>
  <si>
    <t xml:space="preserve">Escavação mecânica em terra (50%), terra dura ou rocha branda (50%), em abertura de fundações, incluindo, carga, transporte e descarga dos produtos sobrantes e sua colocação em vazadouro certificado, eventual indemnização por depósito, fornecimento, transporte e aplicação de materiais necessário, assim como como a execução de todos os trabalhos. </t>
  </si>
  <si>
    <t>Escavação para abertura de caixa e saneamento de solos de fraca natureza numa profundidade de 0,50m, com recurso a meios manuais/mecânicos ou com utilização de cimento expansivo ou explosivo, incluindo zonas de interseção com níveis freáticos, pavimentadas, precedida de desmatação/decapagem, carga, transporte e descarga a aterro ou vazadouro certificado, indemnizações por depósito e se necessário corte de pavimento existente.</t>
  </si>
  <si>
    <t xml:space="preserve">Aterro, com terras selecionadas com CBR&gt;10%, provenientes das escavações ou de zonas de empréstimo, incluindo transporte, fornecimento, empolamento,  indemnizações e arranjo para enquadramento paisagístico da zona de empréstimo, espalhamento e compactação em camadas de 0,20m devidamente regadas e compactadas. </t>
  </si>
  <si>
    <t xml:space="preserve">Aterro, com ABGE, incluindo transporte, fornecimento, espalhamento e compactação em camadas de 0,20m devidamente regadas e compactadas. </t>
  </si>
  <si>
    <t>Regularização de taludes de aterro, incluindo todos os trabalhos necessários.</t>
  </si>
  <si>
    <t>Fornecimento e aplicação de manta geotêxtil, de 200gr/m2, incluindo sobreposição de 0,40m em cada cruzamento de rolos. Todos os trabalhos e materiais necessários.</t>
  </si>
  <si>
    <t>Pavimentação</t>
  </si>
  <si>
    <t>Fresagem de camadas em pavimentos existentes, em misturas betuminosas, incluindo carga e transporte dos produtos sobrantes a vazadouro certificado e indemnização por depósito.</t>
  </si>
  <si>
    <t>Em profundidades até 0,10m.</t>
  </si>
  <si>
    <t xml:space="preserve">Sub-base em material granular britado de granulometria extensa, com 0,20m de espessura após recalque, incluindo rega e compactação. </t>
  </si>
  <si>
    <t xml:space="preserve">Base em material granular britado de granulometria extensa, com 0,20m de espessura após recalque, incluindo rega e compactação. </t>
  </si>
  <si>
    <t>Camada de ligação AC20 bin 50/70 (MB).</t>
  </si>
  <si>
    <t>Com 0,08m de espessura após compactação, antecedida de  rega de impregnação com emulsão betuminosa C50 BF5 (ECI) à taxa 1,0 Kg/m².</t>
  </si>
  <si>
    <t>Camada de desgaste AC14 surf 50/70 (BB).</t>
  </si>
  <si>
    <t xml:space="preserve">Com 0,06m de espessura após compactação antecedida de rega de colagem com emulsão betuminosa C 60 B4 (ECR-1) à taxa 0,5 Kg/m². </t>
  </si>
  <si>
    <t>3</t>
  </si>
  <si>
    <t>Arranjos exteriores</t>
  </si>
  <si>
    <t>Fornecimento e assentamento de lancil pré-fabricado de betão com 250mm de altura, 150 e 120mm de espessura e 120mm de espelho, incluindo abertura de fundação e a sua baldeação e transporte dos produtos sobrantes a vazadouro certificado, execução de fundação em betão, o refechamento das juntas com cimento e areia fina ao traço 1:4 e todos os materiais e trabalhos necessários à sua boa execução.</t>
  </si>
  <si>
    <t>ML</t>
  </si>
  <si>
    <t>Fornecimento e assentamento de pavê rectangular de 200x100x60mm em elementos pré-fabricados de betão, incluindo a preparação do terreno até atingir as cotas de trabalho, o assentamento em pó de pedreira com 15cm de espessura, a compactação, o refechamento das juntas com cimento e areia fina ao traço 1:4 e todos os materiais e trabalhos necessários à sua boa execução.</t>
  </si>
  <si>
    <t xml:space="preserve">Barras de paragem com 0,50 m de largura.
</t>
  </si>
  <si>
    <t xml:space="preserve">Passadeiras de peões e xadrez.
</t>
  </si>
  <si>
    <t>Drenagem pluvial</t>
  </si>
  <si>
    <t>Execução de caixa de visita quadrada de seção 40x40x120cm,  em elementos pré fabricados de betão,  assente sobre camada de betão, incluindo aro e tampa em ferro fundido dútil,  classe D400,  normalizada de acordo com a NP 124,  com inscrição Águas Pluviais, incluindo todos os trabalhos, ligações e remates necessários.</t>
  </si>
  <si>
    <t>VG</t>
  </si>
  <si>
    <t>Fornecimento e instalação de tubagem de ligação em PP corrugado SN8,  incluindo escavação mecânica em abertura de vala em terra, terra dura, rocha branda, betão betuminoso, solocimento e betão, podendo estas ser abertas manualmente ou mecanicamente, com profundidade média de 1,50 m, com uma largura de fundo de 0,80 m, carga, transporte e descarga dos produtos resultantes da escavação e sua colocação em vazadouro certificado, eventual indeminização por depósito, assim como a execução de todos os trabalhos. Nota: Todos os danos causados por esta intervenção são da responsabilidade do adjudicatário. O seu leito deve ser regular e isento de pedras e coberto com uma camada de 2cm de areia. Deverá ainda ser considerado o tapamento da vala com ABGE por camadas de 20cm de espessura devidamente regadas e compactadas.</t>
  </si>
  <si>
    <t>Fornecimento e assentamento de lancil pré-fabricado de betão com 250mm de altura, 80mm de espessura, incluindo abertura de fundação e a sua baldeação e transporte dos produtos sobrantes a vazadouro certificado, execução de fundação em betão, o refechamento das juntas com cimento e areia fina ao traço 1:4 e todos os materiais e trabalhos necessários à sua boa execução.</t>
  </si>
  <si>
    <t>Obras acessórias</t>
  </si>
  <si>
    <t xml:space="preserve">Montagem e construção do Estaleiro de acordo com a legislação em vigor, satisfazendo as condições de Segurança, Higiene e Saúde no Trabalho, em conformidade com o Dec.-Lei nº 273/2003, de 29 de Outubro, incluindo todos trabalhos de acordo com C.E.. Layout e localização a aprovar pelo Dono de Obra.  </t>
  </si>
  <si>
    <t>Manutenção do Estaleiro incluído no artigo anterior durante a execução da obra.</t>
  </si>
  <si>
    <t>Desmontagem e demolição do Estaleiro de acordo com a legislação em vigor, incluindo reposição das condições do terreno originais e todos trabalhos de acordo com C.E. Layout e localização a aprovar pelo Dono de Obra.</t>
  </si>
  <si>
    <t xml:space="preserve">Implementação e cumprimento das fichas de procedimento de segurança e normas de qualidade durante o prazo de execução da obra, tudo de acordo com as normas e legislação em vigor. </t>
  </si>
  <si>
    <t xml:space="preserve">Execução do PLANO DE PREVENÇÃO E GESTÃO DE RESIDUOS DE CONSTRUÇÃO E DEMOLIÇÃO, assegurando designadamente: - A promoção da reutilização de materiais e a incorporação de reciclados de RCD na obra; - A existência na obra de um sistema de acondicionamento adequado que permita a gestão seletiva dos RCD; - A aplicação em obra de uma metodologia de triagem de RCD ou, nos casos em que tal não seja possível, o seu encaminhamento para operador de gestão licenciado; - Que os RCD sejam mantidos em obra o mínimo tempo possível, sendo que, no caso de resíduos perigosos, esse período não pode ser superior a 3 meses. </t>
  </si>
  <si>
    <t>Sinalização temporária de trabalhos, de acordo com projecto elaborado nos termos do Decreto Regulamentar 22A/98 de 1 de Qutubro, referente a sinalização vertical, horizontal e outros equipamentos necessários, incluindo fornecimento implantação e colocação.</t>
  </si>
  <si>
    <t>T- 01/2022 - Estabilização de talude na Rua de Santo António, na localidade de São Miguel - Souto da Carpalhosa</t>
  </si>
  <si>
    <t>Construção de muro em blocos de pedra de grandes dimensões, incluindo cortes,remates e demais trabalhos necessários a um bom acabamento. Nota: A ultima fiada de blocos de pedra deverá ter uma espessura máxima de 0,50m e ficar elevada cerca de 0,60m relativamente a cota do pavimento do passeio.</t>
  </si>
  <si>
    <t>Execução de caixa de visita quadrada de seção 60x60x120cm,  em elementos pré fabricados de betão,  assente sobre camada de betão, incluindo aro e tampa em ferro fundido dútil,  classe D400,  normalizada de acordo com a NP 124,  com inscrição Águas Pluviais, incluindo todos os trabalhos, ligações e remates necessários.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</si>
  <si>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</si>
  <si>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</si>
  <si>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</si>
  <si>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</si>
  <si>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</si>
  <si>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</si>
  <si>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</si>
  <si>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</si>
  <si>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</si>
  <si>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</si>
  <si>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</si>
  <si>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2.4.1</t>
  </si>
  <si>
    <t>3.1</t>
  </si>
  <si>
    <t>3.2</t>
  </si>
  <si>
    <t>3.3</t>
  </si>
  <si>
    <t>3.4</t>
  </si>
  <si>
    <t>3.5</t>
  </si>
  <si>
    <t>3.6</t>
  </si>
  <si>
    <t>4.1</t>
  </si>
  <si>
    <t>4.1.1</t>
  </si>
  <si>
    <t>4.2</t>
  </si>
  <si>
    <t>4.3</t>
  </si>
  <si>
    <t>4.4</t>
  </si>
  <si>
    <t>4.4.1</t>
  </si>
  <si>
    <t>4.5</t>
  </si>
  <si>
    <t>4.5.1</t>
  </si>
  <si>
    <t>5.1</t>
  </si>
  <si>
    <t>5.2</t>
  </si>
  <si>
    <t>5.3</t>
  </si>
  <si>
    <t>6.1</t>
  </si>
  <si>
    <t>6.2</t>
  </si>
  <si>
    <t>6.3</t>
  </si>
  <si>
    <t>6.4</t>
  </si>
  <si>
    <t>6.5</t>
  </si>
  <si>
    <t>7.1</t>
  </si>
  <si>
    <t>7.1.1</t>
  </si>
  <si>
    <t>7.2</t>
  </si>
  <si>
    <t>7.3</t>
  </si>
  <si>
    <t>7.4</t>
  </si>
  <si>
    <t>7.5</t>
  </si>
  <si>
    <t>7.6</t>
  </si>
  <si>
    <t>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</si>
</sst>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\ &quot;€&quot;"/>
    <numFmt numFmtId="166" formatCode="#,##0.00\ [$€];[Red]\-#,##0.00\ [$€]"/>
    <numFmt numFmtId="167" formatCode="_-* #,##0.00\ &quot;Esc.&quot;_-;\-* #,##0.00\ &quot;Esc.&quot;_-;_-* &quot;-&quot;??\ &quot;Esc.&quot;_-;_-@_-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1"/>
      <color rgb="FF00610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charset val="1"/>
    </font>
    <font>
      <sz val="8"/>
      <color rgb="FFFF0000"/>
      <name val="Verdana"/>
      <family val="2"/>
      <charset val="1"/>
    </font>
    <font>
      <sz val="8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7" fillId="2" borderId="0"/>
    <xf numFmtId="0" fontId="4" fillId="0" borderId="0"/>
    <xf numFmtId="44" fontId="4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ill="0" applyBorder="0" applyAlignment="0" applyProtection="0"/>
    <xf numFmtId="2" fontId="12" fillId="0" borderId="0" applyBorder="0" applyAlignment="0" applyProtection="0"/>
    <xf numFmtId="0" fontId="11" fillId="0" borderId="0"/>
    <xf numFmtId="2" fontId="12" fillId="0" borderId="0" applyBorder="0" applyAlignment="0" applyProtection="0"/>
    <xf numFmtId="0" fontId="13" fillId="0" borderId="0"/>
    <xf numFmtId="0" fontId="13" fillId="0" borderId="0"/>
    <xf numFmtId="0" fontId="11" fillId="0" borderId="0"/>
    <xf numFmtId="0" fontId="11" fillId="0" borderId="0"/>
    <xf numFmtId="1" fontId="11" fillId="0" borderId="0" applyFill="0" applyBorder="0" applyAlignment="0" applyProtection="0"/>
    <xf numFmtId="1" fontId="11" fillId="0" borderId="0" applyFill="0" applyBorder="0" applyAlignment="0" applyProtection="0"/>
    <xf numFmtId="1" fontId="11" fillId="0" borderId="0" applyFill="0" applyBorder="0" applyAlignment="0" applyProtection="0"/>
    <xf numFmtId="1" fontId="11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0" fontId="2" fillId="0" borderId="0"/>
    <xf numFmtId="0" fontId="11" fillId="0" borderId="0" applyNumberFormat="0" applyFont="0" applyFill="0" applyAlignment="0" applyProtection="0"/>
    <xf numFmtId="167" fontId="11" fillId="0" borderId="0" applyFont="0" applyFill="0" applyBorder="0" applyAlignment="0" applyProtection="0"/>
    <xf numFmtId="0" fontId="14" fillId="3" borderId="0" applyNumberFormat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0" fillId="0" borderId="0" xfId="0"/>
    <xf numFmtId="0" fontId="5" fillId="0" borderId="0" xfId="0" applyFont="1"/>
    <xf numFmtId="49" fontId="9" fillId="0" borderId="5" xfId="0" applyNumberFormat="1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49" fontId="9" fillId="0" borderId="9" xfId="0" applyNumberFormat="1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49" fontId="9" fillId="0" borderId="10" xfId="0" applyNumberFormat="1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left" vertical="top" wrapText="1" shrinkToFit="1"/>
    </xf>
    <xf numFmtId="2" fontId="9" fillId="0" borderId="1" xfId="2" applyNumberFormat="1" applyFont="1" applyFill="1" applyBorder="1" applyAlignment="1">
      <alignment horizontal="left" vertical="top" wrapText="1" shrinkToFit="1"/>
    </xf>
    <xf numFmtId="0" fontId="9" fillId="0" borderId="1" xfId="0" applyFont="1" applyFill="1" applyBorder="1" applyAlignment="1">
      <alignment horizontal="left" vertical="top"/>
    </xf>
    <xf numFmtId="165" fontId="9" fillId="0" borderId="1" xfId="0" applyNumberFormat="1" applyFont="1" applyFill="1" applyBorder="1" applyAlignment="1">
      <alignment horizontal="left" vertical="top" wrapText="1"/>
    </xf>
    <xf numFmtId="164" fontId="9" fillId="0" borderId="2" xfId="1" applyNumberFormat="1" applyFont="1" applyFill="1" applyBorder="1" applyAlignment="1" applyProtection="1">
      <alignment horizontal="left" vertical="top"/>
    </xf>
    <xf numFmtId="4" fontId="15" fillId="0" borderId="1" xfId="0" applyNumberFormat="1" applyFont="1" applyFill="1" applyBorder="1" applyAlignment="1">
      <alignment horizontal="left" vertical="top"/>
    </xf>
    <xf numFmtId="49" fontId="15" fillId="0" borderId="9" xfId="0" applyNumberFormat="1" applyFont="1" applyFill="1" applyBorder="1" applyAlignment="1">
      <alignment horizontal="left" vertical="top"/>
    </xf>
    <xf numFmtId="0" fontId="9" fillId="0" borderId="3" xfId="40" applyFont="1" applyFill="1" applyBorder="1" applyAlignment="1">
      <alignment horizontal="left" vertical="top" wrapText="1" shrinkToFit="1"/>
    </xf>
    <xf numFmtId="164" fontId="9" fillId="0" borderId="4" xfId="1" applyNumberFormat="1" applyFont="1" applyFill="1" applyBorder="1" applyAlignment="1" applyProtection="1">
      <alignment horizontal="left" vertical="top"/>
    </xf>
    <xf numFmtId="0" fontId="9" fillId="0" borderId="1" xfId="2" applyFont="1" applyFill="1" applyBorder="1" applyAlignment="1">
      <alignment horizontal="left" vertical="top" wrapText="1" shrinkToFit="1"/>
    </xf>
    <xf numFmtId="0" fontId="9" fillId="0" borderId="1" xfId="2" applyFont="1" applyFill="1" applyBorder="1" applyAlignment="1">
      <alignment horizontal="left" vertical="top" wrapText="1" shrinkToFit="1"/>
    </xf>
    <xf numFmtId="0" fontId="9" fillId="0" borderId="1" xfId="2" applyFont="1" applyFill="1" applyBorder="1" applyAlignment="1">
      <alignment horizontal="left" vertical="top" wrapText="1" shrinkToFit="1"/>
    </xf>
    <xf numFmtId="0" fontId="9" fillId="0" borderId="1" xfId="38" applyFont="1" applyBorder="1" applyAlignment="1">
      <alignment horizontal="justify" vertical="justify" wrapText="1" shrinkToFit="1"/>
    </xf>
    <xf numFmtId="0" fontId="9" fillId="0" borderId="1" xfId="40" applyFont="1" applyBorder="1" applyAlignment="1">
      <alignment horizontal="justify" vertical="justify" wrapText="1" shrinkToFit="1"/>
    </xf>
    <xf numFmtId="0" fontId="9" fillId="0" borderId="1" xfId="2" applyFont="1" applyBorder="1" applyAlignment="1">
      <alignment horizontal="justify" vertical="justify" wrapText="1" shrinkToFit="1"/>
    </xf>
    <xf numFmtId="2" fontId="9" fillId="0" borderId="1" xfId="2" applyNumberFormat="1" applyFont="1" applyBorder="1" applyAlignment="1">
      <alignment horizontal="center" vertical="top" wrapText="1" shrinkToFit="1"/>
    </xf>
    <xf numFmtId="0" fontId="9" fillId="0" borderId="1" xfId="2" applyFont="1" applyBorder="1" applyAlignment="1">
      <alignment horizontal="center" vertical="top" wrapText="1" shrinkToFit="1"/>
    </xf>
    <xf numFmtId="165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2" applyFont="1" applyFill="1" applyBorder="1" applyAlignment="1">
      <alignment horizontal="left" vertical="top" wrapText="1" shrinkToFi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6" fillId="0" borderId="6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9" fillId="0" borderId="8" xfId="2" applyFont="1" applyFill="1" applyBorder="1" applyAlignment="1">
      <alignment horizontal="left" vertical="top" wrapText="1" shrinkToFit="1"/>
    </xf>
    <xf numFmtId="0" fontId="9" fillId="0" borderId="1" xfId="2" applyFont="1" applyFill="1" applyBorder="1" applyAlignment="1">
      <alignment horizontal="left" vertical="top" wrapText="1" shrinkToFit="1"/>
    </xf>
    <xf numFmtId="0" fontId="9" fillId="0" borderId="2" xfId="2" applyFont="1" applyFill="1" applyBorder="1" applyAlignment="1">
      <alignment horizontal="left" vertical="top" wrapText="1" shrinkToFit="1"/>
    </xf>
    <xf numFmtId="0" fontId="9" fillId="0" borderId="8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2" fontId="9" fillId="0" borderId="3" xfId="40" applyNumberFormat="1" applyFont="1" applyFill="1" applyBorder="1" applyAlignment="1">
      <alignment horizontal="left" vertical="top" wrapText="1" shrinkToFit="1"/>
    </xf>
  </cellXfs>
  <cellStyles count="42">
    <cellStyle name="Correto 2" xfId="30" xr:uid="{00000000-0005-0000-0000-000000000000}"/>
    <cellStyle name="Estilo 1" xfId="5" xr:uid="{00000000-0005-0000-0000-000001000000}"/>
    <cellStyle name="Euro" xfId="6" xr:uid="{00000000-0005-0000-0000-000002000000}"/>
    <cellStyle name="Moeda 2" xfId="3" xr:uid="{00000000-0005-0000-0000-000003000000}"/>
    <cellStyle name="Moeda 2 2" xfId="20" xr:uid="{00000000-0005-0000-0000-000004000000}"/>
    <cellStyle name="Moeda 2 3" xfId="18" xr:uid="{00000000-0005-0000-0000-000005000000}"/>
    <cellStyle name="Moeda 2 4" xfId="25" xr:uid="{00000000-0005-0000-0000-000006000000}"/>
    <cellStyle name="Moeda 2 5" xfId="21" xr:uid="{00000000-0005-0000-0000-000007000000}"/>
    <cellStyle name="Moeda 2 6" xfId="29" xr:uid="{00000000-0005-0000-0000-000008000000}"/>
    <cellStyle name="Moeda 3" xfId="39" xr:uid="{00000000-0005-0000-0000-000009000000}"/>
    <cellStyle name="Normal" xfId="0" builtinId="0"/>
    <cellStyle name="Normal 10" xfId="37" xr:uid="{00000000-0005-0000-0000-00000B000000}"/>
    <cellStyle name="Normal 11" xfId="38" xr:uid="{00000000-0005-0000-0000-00000C000000}"/>
    <cellStyle name="Normal 12" xfId="41" xr:uid="{00000000-0005-0000-0000-00000D000000}"/>
    <cellStyle name="Normal 2" xfId="2" xr:uid="{00000000-0005-0000-0000-00000E000000}"/>
    <cellStyle name="Normal 2 2" xfId="8" xr:uid="{00000000-0005-0000-0000-00000F000000}"/>
    <cellStyle name="Normal 2 2 2" xfId="40" xr:uid="{00000000-0005-0000-0000-000010000000}"/>
    <cellStyle name="Normal 2 3" xfId="7" xr:uid="{00000000-0005-0000-0000-000011000000}"/>
    <cellStyle name="Normal 2 4" xfId="19" xr:uid="{00000000-0005-0000-0000-000012000000}"/>
    <cellStyle name="Normal 2 5" xfId="24" xr:uid="{00000000-0005-0000-0000-000013000000}"/>
    <cellStyle name="Normal 2 6" xfId="22" xr:uid="{00000000-0005-0000-0000-000014000000}"/>
    <cellStyle name="Normal 2 7" xfId="23" xr:uid="{00000000-0005-0000-0000-000015000000}"/>
    <cellStyle name="Normal 2 8" xfId="26" xr:uid="{00000000-0005-0000-0000-000016000000}"/>
    <cellStyle name="Normal 2 9" xfId="27" xr:uid="{00000000-0005-0000-0000-000017000000}"/>
    <cellStyle name="Normal 3" xfId="9" xr:uid="{00000000-0005-0000-0000-000018000000}"/>
    <cellStyle name="Normal 3 2" xfId="28" xr:uid="{00000000-0005-0000-0000-000019000000}"/>
    <cellStyle name="Normal 4" xfId="10" xr:uid="{00000000-0005-0000-0000-00001A000000}"/>
    <cellStyle name="Normal 4 2" xfId="31" xr:uid="{00000000-0005-0000-0000-00001B000000}"/>
    <cellStyle name="Normal 5" xfId="11" xr:uid="{00000000-0005-0000-0000-00001C000000}"/>
    <cellStyle name="Normal 5 2" xfId="32" xr:uid="{00000000-0005-0000-0000-00001D000000}"/>
    <cellStyle name="Normal 6" xfId="12" xr:uid="{00000000-0005-0000-0000-00001E000000}"/>
    <cellStyle name="Normal 6 2" xfId="33" xr:uid="{00000000-0005-0000-0000-00001F000000}"/>
    <cellStyle name="Normal 7" xfId="13" xr:uid="{00000000-0005-0000-0000-000020000000}"/>
    <cellStyle name="Normal 7 2" xfId="34" xr:uid="{00000000-0005-0000-0000-000021000000}"/>
    <cellStyle name="Normal 8" xfId="4" xr:uid="{00000000-0005-0000-0000-000022000000}"/>
    <cellStyle name="Normal 8 2" xfId="35" xr:uid="{00000000-0005-0000-0000-000023000000}"/>
    <cellStyle name="Normal 9" xfId="36" xr:uid="{00000000-0005-0000-0000-000024000000}"/>
    <cellStyle name="TableStyleLight1" xfId="1" xr:uid="{00000000-0005-0000-0000-000025000000}"/>
    <cellStyle name="Vírgula 2" xfId="14" xr:uid="{00000000-0005-0000-0000-000026000000}"/>
    <cellStyle name="Vírgula 2 2" xfId="15" xr:uid="{00000000-0005-0000-0000-000027000000}"/>
    <cellStyle name="Vírgula 3" xfId="16" xr:uid="{00000000-0005-0000-0000-000028000000}"/>
    <cellStyle name="Vírgula 3 2" xfId="17" xr:uid="{00000000-0005-0000-0000-00002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V55"/>
  <sheetViews>
    <sheetView showGridLines="0" showZeros="0" tabSelected="1" zoomScaleNormal="100" zoomScaleSheetLayoutView="100" workbookViewId="0">
      <pane ySplit="4" topLeftCell="A5" activePane="bottomLeft" state="frozenSplit"/>
      <selection pane="bottomLeft" activeCell="J8" sqref="J8"/>
    </sheetView>
  </sheetViews>
  <sheetFormatPr defaultRowHeight="15" x14ac:dyDescent="0.25"/>
  <cols>
    <col min="1" max="1" width="13.140625" style="2" bestFit="1" customWidth="1"/>
    <col min="2" max="2" width="71.7109375" style="5" customWidth="1"/>
    <col min="3" max="3" width="7.85546875" style="3" bestFit="1" customWidth="1"/>
    <col min="4" max="4" width="4.140625" style="3" bestFit="1" customWidth="1"/>
    <col min="5" max="5" width="9.28515625" style="3" bestFit="1" customWidth="1"/>
    <col min="6" max="6" width="12.42578125" style="3" bestFit="1" customWidth="1"/>
    <col min="7" max="7" width="27.5703125" style="5" bestFit="1" customWidth="1"/>
    <col min="8" max="11" width="9.140625" style="5"/>
    <col min="12" max="34" width="9.140625" style="35"/>
    <col min="35" max="906" width="9.140625" style="5"/>
    <col min="907" max="16384" width="9.140625" style="4"/>
  </cols>
  <sheetData>
    <row r="1" spans="1:34" ht="27" customHeight="1" x14ac:dyDescent="0.25">
      <c r="A1" s="6"/>
      <c r="B1" s="7"/>
      <c r="C1" s="7"/>
      <c r="D1" s="7"/>
      <c r="E1" s="37" t="s">
        <v>9</v>
      </c>
      <c r="F1" s="38"/>
    </row>
    <row r="2" spans="1:34" ht="28.5" customHeight="1" x14ac:dyDescent="0.25">
      <c r="A2" s="39" t="s">
        <v>69</v>
      </c>
      <c r="B2" s="40"/>
      <c r="C2" s="40"/>
      <c r="D2" s="40"/>
      <c r="E2" s="40"/>
      <c r="F2" s="41"/>
    </row>
    <row r="3" spans="1:34" ht="23.25" customHeight="1" x14ac:dyDescent="0.25">
      <c r="A3" s="42" t="s">
        <v>23</v>
      </c>
      <c r="B3" s="43"/>
      <c r="C3" s="43"/>
      <c r="D3" s="43"/>
      <c r="E3" s="43"/>
      <c r="F3" s="44"/>
    </row>
    <row r="4" spans="1:34" s="1" customFormat="1" ht="20.25" customHeight="1" x14ac:dyDescent="0.25">
      <c r="A4" s="8" t="s">
        <v>0</v>
      </c>
      <c r="B4" s="9" t="s">
        <v>1</v>
      </c>
      <c r="C4" s="9" t="s">
        <v>2</v>
      </c>
      <c r="D4" s="9" t="s">
        <v>8</v>
      </c>
      <c r="E4" s="9" t="s">
        <v>3</v>
      </c>
      <c r="F4" s="10" t="s">
        <v>4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4" s="1" customFormat="1" ht="12.75" x14ac:dyDescent="0.25">
      <c r="A5" s="11" t="s">
        <v>17</v>
      </c>
      <c r="B5" s="12" t="s">
        <v>18</v>
      </c>
      <c r="C5" s="12"/>
      <c r="D5" s="12"/>
      <c r="E5" s="12"/>
      <c r="F5" s="13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s="1" customFormat="1" ht="51" x14ac:dyDescent="0.25">
      <c r="A6" s="14" t="s">
        <v>72</v>
      </c>
      <c r="B6" s="34" t="s">
        <v>63</v>
      </c>
      <c r="C6" s="16">
        <v>1</v>
      </c>
      <c r="D6" s="17" t="s">
        <v>59</v>
      </c>
      <c r="E6" s="18"/>
      <c r="F6" s="19">
        <f t="shared" ref="F6:F54" si="0">E6*C6</f>
        <v>0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 s="1" customFormat="1" ht="12.75" x14ac:dyDescent="0.25">
      <c r="A7" s="14" t="s">
        <v>73</v>
      </c>
      <c r="B7" s="34" t="s">
        <v>64</v>
      </c>
      <c r="C7" s="16">
        <v>1</v>
      </c>
      <c r="D7" s="17" t="s">
        <v>59</v>
      </c>
      <c r="E7" s="18"/>
      <c r="F7" s="19">
        <f t="shared" si="0"/>
        <v>0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s="1" customFormat="1" ht="38.25" x14ac:dyDescent="0.25">
      <c r="A8" s="14" t="s">
        <v>74</v>
      </c>
      <c r="B8" s="34" t="s">
        <v>65</v>
      </c>
      <c r="C8" s="16">
        <v>1</v>
      </c>
      <c r="D8" s="17" t="s">
        <v>59</v>
      </c>
      <c r="E8" s="18"/>
      <c r="F8" s="19">
        <f t="shared" si="0"/>
        <v>0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34" s="1" customFormat="1" ht="38.25" x14ac:dyDescent="0.25">
      <c r="A9" s="14" t="s">
        <v>75</v>
      </c>
      <c r="B9" s="34" t="s">
        <v>66</v>
      </c>
      <c r="C9" s="16">
        <v>1</v>
      </c>
      <c r="D9" s="17" t="s">
        <v>59</v>
      </c>
      <c r="E9" s="18"/>
      <c r="F9" s="19">
        <f t="shared" si="0"/>
        <v>0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34" s="1" customFormat="1" ht="102" x14ac:dyDescent="0.25">
      <c r="A10" s="14" t="s">
        <v>76</v>
      </c>
      <c r="B10" s="34" t="s">
        <v>67</v>
      </c>
      <c r="C10" s="16">
        <v>1</v>
      </c>
      <c r="D10" s="17" t="s">
        <v>59</v>
      </c>
      <c r="E10" s="18"/>
      <c r="F10" s="19">
        <f t="shared" si="0"/>
        <v>0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1:34" s="1" customFormat="1" ht="51" x14ac:dyDescent="0.25">
      <c r="A11" s="14" t="s">
        <v>77</v>
      </c>
      <c r="B11" s="34" t="s">
        <v>68</v>
      </c>
      <c r="C11" s="16">
        <v>1</v>
      </c>
      <c r="D11" s="17" t="s">
        <v>59</v>
      </c>
      <c r="E11" s="18"/>
      <c r="F11" s="19">
        <f t="shared" si="0"/>
        <v>0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1:34" s="1" customFormat="1" ht="38.25" x14ac:dyDescent="0.25">
      <c r="A12" s="14" t="s">
        <v>78</v>
      </c>
      <c r="B12" s="15" t="s">
        <v>19</v>
      </c>
      <c r="C12" s="20">
        <v>1</v>
      </c>
      <c r="D12" s="17" t="s">
        <v>6</v>
      </c>
      <c r="E12" s="18"/>
      <c r="F12" s="19">
        <f t="shared" si="0"/>
        <v>0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s="1" customFormat="1" ht="12.75" x14ac:dyDescent="0.25">
      <c r="A13" s="14" t="s">
        <v>20</v>
      </c>
      <c r="B13" s="25" t="s">
        <v>28</v>
      </c>
      <c r="C13" s="20"/>
      <c r="D13" s="17"/>
      <c r="E13" s="18"/>
      <c r="F13" s="19">
        <f t="shared" si="0"/>
        <v>0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s="1" customFormat="1" ht="25.5" x14ac:dyDescent="0.25">
      <c r="A14" s="14" t="s">
        <v>79</v>
      </c>
      <c r="B14" s="25" t="s">
        <v>29</v>
      </c>
      <c r="C14" s="20">
        <f>110*15</f>
        <v>1650</v>
      </c>
      <c r="D14" s="17" t="s">
        <v>5</v>
      </c>
      <c r="E14" s="18"/>
      <c r="F14" s="19">
        <f t="shared" si="0"/>
        <v>0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1:34" s="1" customFormat="1" ht="51" x14ac:dyDescent="0.25">
      <c r="A15" s="14" t="s">
        <v>80</v>
      </c>
      <c r="B15" s="25" t="s">
        <v>30</v>
      </c>
      <c r="C15" s="20">
        <v>8</v>
      </c>
      <c r="D15" s="17" t="s">
        <v>6</v>
      </c>
      <c r="E15" s="18"/>
      <c r="F15" s="19">
        <f t="shared" si="0"/>
        <v>0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34" s="1" customFormat="1" ht="38.25" x14ac:dyDescent="0.25">
      <c r="A16" s="14" t="s">
        <v>81</v>
      </c>
      <c r="B16" s="25" t="s">
        <v>31</v>
      </c>
      <c r="C16" s="20">
        <f>110*15*0.15</f>
        <v>247.5</v>
      </c>
      <c r="D16" s="17" t="s">
        <v>21</v>
      </c>
      <c r="E16" s="18"/>
      <c r="F16" s="19">
        <f t="shared" si="0"/>
        <v>0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1:34" s="1" customFormat="1" ht="51" x14ac:dyDescent="0.25">
      <c r="A17" s="14" t="s">
        <v>82</v>
      </c>
      <c r="B17" s="25" t="s">
        <v>32</v>
      </c>
      <c r="C17" s="20"/>
      <c r="D17" s="17"/>
      <c r="E17" s="18"/>
      <c r="F17" s="19">
        <f t="shared" si="0"/>
        <v>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1:34" s="1" customFormat="1" ht="12.75" x14ac:dyDescent="0.25">
      <c r="A18" s="14" t="s">
        <v>83</v>
      </c>
      <c r="B18" s="25" t="s">
        <v>33</v>
      </c>
      <c r="C18" s="20">
        <f>70*2.5</f>
        <v>175</v>
      </c>
      <c r="D18" s="17" t="s">
        <v>5</v>
      </c>
      <c r="E18" s="18"/>
      <c r="F18" s="19">
        <f t="shared" si="0"/>
        <v>0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 s="1" customFormat="1" ht="12.75" x14ac:dyDescent="0.25">
      <c r="A19" s="14" t="s">
        <v>50</v>
      </c>
      <c r="B19" s="25" t="s">
        <v>34</v>
      </c>
      <c r="C19" s="20"/>
      <c r="D19" s="17"/>
      <c r="E19" s="18"/>
      <c r="F19" s="19">
        <f t="shared" si="0"/>
        <v>0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s="1" customFormat="1" ht="63.75" x14ac:dyDescent="0.25">
      <c r="A20" s="14" t="s">
        <v>84</v>
      </c>
      <c r="B20" s="25" t="s">
        <v>35</v>
      </c>
      <c r="C20" s="20">
        <f>20*2*2+50*3*6+40*2*2</f>
        <v>1140</v>
      </c>
      <c r="D20" s="17" t="s">
        <v>21</v>
      </c>
      <c r="E20" s="18"/>
      <c r="F20" s="19">
        <f t="shared" si="0"/>
        <v>0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 s="1" customFormat="1" ht="76.5" x14ac:dyDescent="0.25">
      <c r="A21" s="14" t="s">
        <v>85</v>
      </c>
      <c r="B21" s="25" t="s">
        <v>36</v>
      </c>
      <c r="C21" s="20">
        <f>70*6</f>
        <v>420</v>
      </c>
      <c r="D21" s="17" t="s">
        <v>5</v>
      </c>
      <c r="E21" s="18"/>
      <c r="F21" s="19">
        <f t="shared" si="0"/>
        <v>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1:34" s="1" customFormat="1" ht="63.75" x14ac:dyDescent="0.25">
      <c r="A22" s="14" t="s">
        <v>86</v>
      </c>
      <c r="B22" s="25" t="s">
        <v>37</v>
      </c>
      <c r="C22" s="20">
        <f>20*2*1.5+50*5.5*2+40*2*1</f>
        <v>690</v>
      </c>
      <c r="D22" s="17" t="s">
        <v>21</v>
      </c>
      <c r="E22" s="18"/>
      <c r="F22" s="19">
        <f t="shared" si="0"/>
        <v>0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1:34" s="1" customFormat="1" ht="25.5" x14ac:dyDescent="0.25">
      <c r="A23" s="14" t="s">
        <v>87</v>
      </c>
      <c r="B23" s="25" t="s">
        <v>38</v>
      </c>
      <c r="C23" s="20">
        <f>170*2*0.7+(90*3*0.7)</f>
        <v>427</v>
      </c>
      <c r="D23" s="17" t="s">
        <v>21</v>
      </c>
      <c r="E23" s="18"/>
      <c r="F23" s="19">
        <f t="shared" si="0"/>
        <v>0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4" s="1" customFormat="1" ht="12.75" x14ac:dyDescent="0.25">
      <c r="A24" s="14" t="s">
        <v>88</v>
      </c>
      <c r="B24" s="25" t="s">
        <v>39</v>
      </c>
      <c r="C24" s="20">
        <f>110*5</f>
        <v>550</v>
      </c>
      <c r="D24" s="17" t="s">
        <v>5</v>
      </c>
      <c r="E24" s="18"/>
      <c r="F24" s="19">
        <f t="shared" si="0"/>
        <v>0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34" s="1" customFormat="1" ht="25.5" x14ac:dyDescent="0.25">
      <c r="A25" s="14" t="s">
        <v>89</v>
      </c>
      <c r="B25" s="25" t="s">
        <v>40</v>
      </c>
      <c r="C25" s="20">
        <f>25*3+60*7+40*3+170*3</f>
        <v>1125</v>
      </c>
      <c r="D25" s="17" t="s">
        <v>5</v>
      </c>
      <c r="E25" s="18"/>
      <c r="F25" s="19">
        <f t="shared" si="0"/>
        <v>0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4" s="1" customFormat="1" ht="12.75" x14ac:dyDescent="0.25">
      <c r="A26" s="14" t="s">
        <v>22</v>
      </c>
      <c r="B26" s="25" t="s">
        <v>41</v>
      </c>
      <c r="C26" s="20"/>
      <c r="D26" s="17"/>
      <c r="E26" s="18"/>
      <c r="F26" s="19">
        <f t="shared" si="0"/>
        <v>0</v>
      </c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34" s="1" customFormat="1" ht="38.25" x14ac:dyDescent="0.25">
      <c r="A27" s="14" t="s">
        <v>90</v>
      </c>
      <c r="B27" s="25" t="s">
        <v>42</v>
      </c>
      <c r="C27" s="20"/>
      <c r="D27" s="17"/>
      <c r="E27" s="18"/>
      <c r="F27" s="19">
        <f t="shared" si="0"/>
        <v>0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s="1" customFormat="1" ht="12.75" x14ac:dyDescent="0.25">
      <c r="A28" s="14" t="s">
        <v>91</v>
      </c>
      <c r="B28" s="25" t="s">
        <v>43</v>
      </c>
      <c r="C28" s="20">
        <f>90*3</f>
        <v>270</v>
      </c>
      <c r="D28" s="17" t="s">
        <v>5</v>
      </c>
      <c r="E28" s="18"/>
      <c r="F28" s="19">
        <f t="shared" si="0"/>
        <v>0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s="1" customFormat="1" ht="25.5" x14ac:dyDescent="0.25">
      <c r="A29" s="14" t="s">
        <v>92</v>
      </c>
      <c r="B29" s="25" t="s">
        <v>44</v>
      </c>
      <c r="C29" s="20">
        <f>90*6</f>
        <v>540</v>
      </c>
      <c r="D29" s="17" t="s">
        <v>5</v>
      </c>
      <c r="E29" s="18"/>
      <c r="F29" s="19">
        <f t="shared" si="0"/>
        <v>0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34" s="1" customFormat="1" ht="25.5" x14ac:dyDescent="0.25">
      <c r="A30" s="14" t="s">
        <v>93</v>
      </c>
      <c r="B30" s="25" t="s">
        <v>45</v>
      </c>
      <c r="C30" s="20">
        <f>90*6</f>
        <v>540</v>
      </c>
      <c r="D30" s="17" t="s">
        <v>5</v>
      </c>
      <c r="E30" s="18"/>
      <c r="F30" s="19">
        <f t="shared" si="0"/>
        <v>0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1:34" s="1" customFormat="1" ht="12.75" x14ac:dyDescent="0.25">
      <c r="A31" s="14" t="s">
        <v>94</v>
      </c>
      <c r="B31" s="25" t="s">
        <v>46</v>
      </c>
      <c r="C31" s="20"/>
      <c r="D31" s="17"/>
      <c r="E31" s="18"/>
      <c r="F31" s="19">
        <f t="shared" si="0"/>
        <v>0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34" s="1" customFormat="1" ht="25.5" x14ac:dyDescent="0.25">
      <c r="A32" s="14" t="s">
        <v>95</v>
      </c>
      <c r="B32" s="25" t="s">
        <v>47</v>
      </c>
      <c r="C32" s="20">
        <f>90*6</f>
        <v>540</v>
      </c>
      <c r="D32" s="17" t="s">
        <v>5</v>
      </c>
      <c r="E32" s="18"/>
      <c r="F32" s="19">
        <f t="shared" si="0"/>
        <v>0</v>
      </c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34" s="1" customFormat="1" ht="12.75" x14ac:dyDescent="0.25">
      <c r="A33" s="14" t="s">
        <v>96</v>
      </c>
      <c r="B33" s="25" t="s">
        <v>48</v>
      </c>
      <c r="C33" s="20"/>
      <c r="D33" s="17"/>
      <c r="E33" s="18"/>
      <c r="F33" s="19">
        <f t="shared" si="0"/>
        <v>0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s="1" customFormat="1" ht="25.5" x14ac:dyDescent="0.25">
      <c r="A34" s="14" t="s">
        <v>97</v>
      </c>
      <c r="B34" s="25" t="s">
        <v>49</v>
      </c>
      <c r="C34" s="20">
        <f>90*6</f>
        <v>540</v>
      </c>
      <c r="D34" s="17" t="s">
        <v>5</v>
      </c>
      <c r="E34" s="18"/>
      <c r="F34" s="19">
        <f t="shared" si="0"/>
        <v>0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s="1" customFormat="1" ht="12.75" x14ac:dyDescent="0.25">
      <c r="A35" s="14" t="s">
        <v>24</v>
      </c>
      <c r="B35" s="25" t="s">
        <v>51</v>
      </c>
      <c r="C35" s="20"/>
      <c r="D35" s="17"/>
      <c r="E35" s="18"/>
      <c r="F35" s="19">
        <f t="shared" si="0"/>
        <v>0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s="1" customFormat="1" ht="63.75" x14ac:dyDescent="0.25">
      <c r="A36" s="14" t="s">
        <v>98</v>
      </c>
      <c r="B36" s="26" t="s">
        <v>61</v>
      </c>
      <c r="C36" s="20">
        <v>80</v>
      </c>
      <c r="D36" s="17" t="s">
        <v>53</v>
      </c>
      <c r="E36" s="18"/>
      <c r="F36" s="19">
        <f t="shared" si="0"/>
        <v>0</v>
      </c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1" customFormat="1" ht="63.75" x14ac:dyDescent="0.25">
      <c r="A37" s="14" t="s">
        <v>99</v>
      </c>
      <c r="B37" s="25" t="s">
        <v>52</v>
      </c>
      <c r="C37" s="20">
        <v>160</v>
      </c>
      <c r="D37" s="17" t="s">
        <v>53</v>
      </c>
      <c r="E37" s="18"/>
      <c r="F37" s="19">
        <f t="shared" si="0"/>
        <v>0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1" customFormat="1" ht="63.75" x14ac:dyDescent="0.25">
      <c r="A38" s="14" t="s">
        <v>100</v>
      </c>
      <c r="B38" s="25" t="s">
        <v>54</v>
      </c>
      <c r="C38" s="20">
        <v>240</v>
      </c>
      <c r="D38" s="17" t="s">
        <v>5</v>
      </c>
      <c r="E38" s="18"/>
      <c r="F38" s="19">
        <f t="shared" si="0"/>
        <v>0</v>
      </c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1" customFormat="1" ht="38.25" x14ac:dyDescent="0.25">
      <c r="A39" s="14" t="s">
        <v>25</v>
      </c>
      <c r="B39" s="27" t="s">
        <v>12</v>
      </c>
      <c r="C39" s="20"/>
      <c r="D39" s="17"/>
      <c r="E39" s="18"/>
      <c r="F39" s="19">
        <f t="shared" si="0"/>
        <v>0</v>
      </c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1" customFormat="1" ht="12.75" x14ac:dyDescent="0.25">
      <c r="A40" s="14" t="s">
        <v>101</v>
      </c>
      <c r="B40" s="27" t="s">
        <v>13</v>
      </c>
      <c r="C40" s="20">
        <f>200*0.7</f>
        <v>140</v>
      </c>
      <c r="D40" s="17" t="s">
        <v>53</v>
      </c>
      <c r="E40" s="18"/>
      <c r="F40" s="19">
        <f t="shared" si="0"/>
        <v>0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1" customFormat="1" ht="25.5" x14ac:dyDescent="0.25">
      <c r="A41" s="14" t="s">
        <v>102</v>
      </c>
      <c r="B41" s="27" t="s">
        <v>14</v>
      </c>
      <c r="C41" s="20">
        <f>200*0.3</f>
        <v>60</v>
      </c>
      <c r="D41" s="17" t="s">
        <v>53</v>
      </c>
      <c r="E41" s="18"/>
      <c r="F41" s="19">
        <f t="shared" si="0"/>
        <v>0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1" customFormat="1" ht="12.75" x14ac:dyDescent="0.25">
      <c r="A42" s="14" t="s">
        <v>103</v>
      </c>
      <c r="B42" s="27" t="s">
        <v>15</v>
      </c>
      <c r="C42" s="20">
        <v>400</v>
      </c>
      <c r="D42" s="17" t="s">
        <v>53</v>
      </c>
      <c r="E42" s="18"/>
      <c r="F42" s="19">
        <f t="shared" si="0"/>
        <v>0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1" customFormat="1" ht="16.5" customHeight="1" x14ac:dyDescent="0.25">
      <c r="A43" s="14" t="s">
        <v>104</v>
      </c>
      <c r="B43" s="28" t="s">
        <v>55</v>
      </c>
      <c r="C43" s="20">
        <v>3.5</v>
      </c>
      <c r="D43" s="17" t="s">
        <v>5</v>
      </c>
      <c r="E43" s="18"/>
      <c r="F43" s="19">
        <f t="shared" si="0"/>
        <v>0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1" customFormat="1" ht="15" customHeight="1" x14ac:dyDescent="0.25">
      <c r="A44" s="14" t="s">
        <v>105</v>
      </c>
      <c r="B44" s="28" t="s">
        <v>56</v>
      </c>
      <c r="C44" s="20">
        <f>(6.5*8)/2</f>
        <v>26</v>
      </c>
      <c r="D44" s="17" t="s">
        <v>5</v>
      </c>
      <c r="E44" s="18"/>
      <c r="F44" s="19">
        <f t="shared" si="0"/>
        <v>0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1" customFormat="1" ht="15" customHeight="1" x14ac:dyDescent="0.25">
      <c r="A45" s="14" t="s">
        <v>26</v>
      </c>
      <c r="B45" s="28" t="s">
        <v>57</v>
      </c>
      <c r="C45" s="20"/>
      <c r="D45" s="17"/>
      <c r="E45" s="18"/>
      <c r="F45" s="19">
        <f t="shared" si="0"/>
        <v>0</v>
      </c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s="1" customFormat="1" ht="140.25" x14ac:dyDescent="0.25">
      <c r="A46" s="14" t="s">
        <v>106</v>
      </c>
      <c r="B46" s="29" t="s">
        <v>60</v>
      </c>
      <c r="C46" s="30"/>
      <c r="D46" s="31"/>
      <c r="E46" s="32"/>
      <c r="F46" s="19">
        <f t="shared" si="0"/>
        <v>0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s="1" customFormat="1" ht="12.75" x14ac:dyDescent="0.25">
      <c r="A47" s="14" t="s">
        <v>107</v>
      </c>
      <c r="B47" s="29" t="s">
        <v>10</v>
      </c>
      <c r="C47" s="30">
        <f>170+20</f>
        <v>190</v>
      </c>
      <c r="D47" s="31" t="s">
        <v>53</v>
      </c>
      <c r="E47" s="32"/>
      <c r="F47" s="19">
        <f t="shared" si="0"/>
        <v>0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s="1" customFormat="1" ht="51" x14ac:dyDescent="0.25">
      <c r="A48" s="14" t="s">
        <v>108</v>
      </c>
      <c r="B48" s="29" t="s">
        <v>11</v>
      </c>
      <c r="C48" s="30">
        <v>2</v>
      </c>
      <c r="D48" s="33" t="s">
        <v>6</v>
      </c>
      <c r="E48" s="32"/>
      <c r="F48" s="19">
        <f t="shared" si="0"/>
        <v>0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1:34" s="1" customFormat="1" ht="38.25" x14ac:dyDescent="0.25">
      <c r="A49" s="14" t="s">
        <v>109</v>
      </c>
      <c r="B49" s="29" t="s">
        <v>7</v>
      </c>
      <c r="C49" s="30">
        <v>2</v>
      </c>
      <c r="D49" s="33" t="s">
        <v>6</v>
      </c>
      <c r="E49" s="32"/>
      <c r="F49" s="19">
        <f t="shared" si="0"/>
        <v>0</v>
      </c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1:34" s="1" customFormat="1" ht="76.5" x14ac:dyDescent="0.25">
      <c r="A50" s="14" t="s">
        <v>110</v>
      </c>
      <c r="B50" s="29" t="s">
        <v>16</v>
      </c>
      <c r="C50" s="30">
        <v>8</v>
      </c>
      <c r="D50" s="33" t="s">
        <v>6</v>
      </c>
      <c r="E50" s="32"/>
      <c r="F50" s="19">
        <f t="shared" si="0"/>
        <v>0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1:34" s="1" customFormat="1" ht="51" x14ac:dyDescent="0.25">
      <c r="A51" s="14" t="s">
        <v>111</v>
      </c>
      <c r="B51" s="29" t="s">
        <v>71</v>
      </c>
      <c r="C51" s="30">
        <v>2</v>
      </c>
      <c r="D51" s="33" t="s">
        <v>6</v>
      </c>
      <c r="E51" s="32"/>
      <c r="F51" s="19">
        <f t="shared" si="0"/>
        <v>0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</row>
    <row r="52" spans="1:34" s="1" customFormat="1" ht="51" x14ac:dyDescent="0.25">
      <c r="A52" s="14" t="s">
        <v>112</v>
      </c>
      <c r="B52" s="29" t="s">
        <v>58</v>
      </c>
      <c r="C52" s="30">
        <v>2</v>
      </c>
      <c r="D52" s="33" t="s">
        <v>6</v>
      </c>
      <c r="E52" s="32"/>
      <c r="F52" s="19">
        <f t="shared" si="0"/>
        <v>0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spans="1:34" s="1" customFormat="1" ht="12.75" x14ac:dyDescent="0.25">
      <c r="A53" s="14" t="s">
        <v>27</v>
      </c>
      <c r="B53" s="15" t="s">
        <v>62</v>
      </c>
      <c r="C53" s="20"/>
      <c r="D53" s="17"/>
      <c r="E53" s="18"/>
      <c r="F53" s="19">
        <f t="shared" si="0"/>
        <v>0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spans="1:34" s="1" customFormat="1" ht="51" x14ac:dyDescent="0.25">
      <c r="A54" s="14" t="s">
        <v>113</v>
      </c>
      <c r="B54" s="24" t="s">
        <v>70</v>
      </c>
      <c r="C54" s="20">
        <f>50*7+40*4+20*3</f>
        <v>570</v>
      </c>
      <c r="D54" s="17" t="s">
        <v>5</v>
      </c>
      <c r="E54" s="18"/>
      <c r="F54" s="19">
        <f t="shared" si="0"/>
        <v>0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x14ac:dyDescent="0.25">
      <c r="A55" s="21"/>
      <c r="B55" s="22"/>
      <c r="C55" s="45" t="s">
        <v>4</v>
      </c>
      <c r="D55" s="45"/>
      <c r="E55" s="45"/>
      <c r="F55" s="23">
        <f>SUM(F5:F54)</f>
        <v>0</v>
      </c>
    </row>
  </sheetData>
  <mergeCells count="4">
    <mergeCell ref="E1:F1"/>
    <mergeCell ref="A2:F2"/>
    <mergeCell ref="A3:F3"/>
    <mergeCell ref="C55:E55"/>
  </mergeCells>
  <phoneticPr fontId="18" type="noConversion"/>
  <printOptions horizontalCentered="1"/>
  <pageMargins left="0.23622047244094491" right="0.23622047244094491" top="0.35433070866141736" bottom="0.35433070866141736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Final</vt:lpstr>
      <vt:lpstr>Final!Área_de_Impressão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</dc:creator>
  <cp:lastModifiedBy>Jose Areia</cp:lastModifiedBy>
  <cp:revision>0</cp:revision>
  <cp:lastPrinted>2022-02-02T09:45:34Z</cp:lastPrinted>
  <dcterms:created xsi:type="dcterms:W3CDTF">2010-05-27T14:17:27Z</dcterms:created>
  <dcterms:modified xsi:type="dcterms:W3CDTF">2022-03-18T15:59:50Z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