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90" yWindow="285" windowWidth="15480" windowHeight="3690"/>
  </bookViews>
  <sheets>
    <sheet name="Lote 1 -  BTN" sheetId="4" r:id="rId1"/>
    <sheet name="Lote - 2 BTE" sheetId="5" r:id="rId2"/>
    <sheet name="Lote 3 - MT" sheetId="6" r:id="rId3"/>
  </sheets>
  <calcPr calcId="125725"/>
</workbook>
</file>

<file path=xl/calcChain.xml><?xml version="1.0" encoding="utf-8"?>
<calcChain xmlns="http://schemas.openxmlformats.org/spreadsheetml/2006/main">
  <c r="K25" i="6"/>
  <c r="Q25" s="1"/>
  <c r="J25"/>
  <c r="J22"/>
  <c r="K21"/>
  <c r="Q21" s="1"/>
  <c r="J21"/>
  <c r="Q20"/>
  <c r="K20"/>
  <c r="M19"/>
  <c r="K19"/>
  <c r="K18"/>
  <c r="Q18" s="1"/>
  <c r="M17"/>
  <c r="K17"/>
  <c r="Q17" s="1"/>
  <c r="O16"/>
  <c r="K16"/>
  <c r="O15"/>
  <c r="K15"/>
  <c r="O14"/>
  <c r="K14"/>
  <c r="O13"/>
  <c r="K13"/>
  <c r="O12"/>
  <c r="K12"/>
  <c r="O11"/>
  <c r="K11"/>
  <c r="O10"/>
  <c r="K10"/>
  <c r="O9"/>
  <c r="K9"/>
  <c r="K24" s="1"/>
  <c r="Q24" s="1"/>
  <c r="K43" i="5"/>
  <c r="Q43" s="1"/>
  <c r="J43"/>
  <c r="K42"/>
  <c r="Q42" s="1"/>
  <c r="J42"/>
  <c r="J39"/>
  <c r="K38"/>
  <c r="Q38" s="1"/>
  <c r="J38"/>
  <c r="K37"/>
  <c r="Q37" s="1"/>
  <c r="M36"/>
  <c r="K36"/>
  <c r="K35"/>
  <c r="Q35" s="1"/>
  <c r="M34"/>
  <c r="K34"/>
  <c r="O33"/>
  <c r="K33"/>
  <c r="O32"/>
  <c r="K32"/>
  <c r="O31"/>
  <c r="K31"/>
  <c r="O30"/>
  <c r="K30"/>
  <c r="K22"/>
  <c r="Q22" s="1"/>
  <c r="J22"/>
  <c r="K21"/>
  <c r="Q21" s="1"/>
  <c r="J21"/>
  <c r="J18"/>
  <c r="K17"/>
  <c r="Q17" s="1"/>
  <c r="J17"/>
  <c r="K16"/>
  <c r="Q16" s="1"/>
  <c r="M15"/>
  <c r="K15"/>
  <c r="Q15" s="1"/>
  <c r="K14"/>
  <c r="Q14" s="1"/>
  <c r="M13"/>
  <c r="K13"/>
  <c r="O12"/>
  <c r="K12"/>
  <c r="O11"/>
  <c r="K11"/>
  <c r="O10"/>
  <c r="K10"/>
  <c r="O9"/>
  <c r="K9"/>
  <c r="B36" i="4"/>
  <c r="K34" s="1"/>
  <c r="Q34" s="1"/>
  <c r="J35"/>
  <c r="J34"/>
  <c r="K31"/>
  <c r="Q31" s="1"/>
  <c r="K30"/>
  <c r="Q30" s="1"/>
  <c r="K29"/>
  <c r="Q29" s="1"/>
  <c r="K28"/>
  <c r="Q28" s="1"/>
  <c r="K27"/>
  <c r="Q27" s="1"/>
  <c r="K26"/>
  <c r="Q26" s="1"/>
  <c r="K25"/>
  <c r="Q25" s="1"/>
  <c r="K24"/>
  <c r="Q24" s="1"/>
  <c r="K23"/>
  <c r="Q23" s="1"/>
  <c r="K22"/>
  <c r="Q22" s="1"/>
  <c r="K21"/>
  <c r="Q21" s="1"/>
  <c r="K20"/>
  <c r="Q20" s="1"/>
  <c r="K19"/>
  <c r="Q19" s="1"/>
  <c r="K18"/>
  <c r="O17"/>
  <c r="K17"/>
  <c r="K16"/>
  <c r="O15"/>
  <c r="K15"/>
  <c r="K14"/>
  <c r="O13"/>
  <c r="K13"/>
  <c r="O12"/>
  <c r="K12"/>
  <c r="O11"/>
  <c r="K11"/>
  <c r="K10"/>
  <c r="O9"/>
  <c r="K9"/>
  <c r="Q15" i="6" l="1"/>
  <c r="Q16"/>
  <c r="Q13"/>
  <c r="Q14"/>
  <c r="Q11"/>
  <c r="Q12"/>
  <c r="Q10"/>
  <c r="Q34" i="5"/>
  <c r="Q19" i="6"/>
  <c r="Q9"/>
  <c r="K22"/>
  <c r="Q22" s="1"/>
  <c r="Q32" i="5"/>
  <c r="Q33"/>
  <c r="K20"/>
  <c r="Q20" s="1"/>
  <c r="Q11"/>
  <c r="Q12"/>
  <c r="Q13"/>
  <c r="K41"/>
  <c r="Q41" s="1"/>
  <c r="Q31"/>
  <c r="Q36"/>
  <c r="Q10"/>
  <c r="Q9"/>
  <c r="K18"/>
  <c r="Q18" s="1"/>
  <c r="Q30"/>
  <c r="K39"/>
  <c r="Q39" s="1"/>
  <c r="Q15" i="4"/>
  <c r="Q16"/>
  <c r="Q18"/>
  <c r="Q11"/>
  <c r="Q10"/>
  <c r="Q12"/>
  <c r="Q13"/>
  <c r="Q14"/>
  <c r="Q17"/>
  <c r="K35"/>
  <c r="Q35" s="1"/>
  <c r="Q9"/>
  <c r="K33"/>
  <c r="Q19" i="5" l="1"/>
  <c r="Q23" s="1"/>
  <c r="Q23" i="6"/>
  <c r="Q26" s="1"/>
  <c r="Q40" i="5"/>
  <c r="Q44" s="1"/>
  <c r="Q46" s="1"/>
  <c r="Q32" i="4"/>
  <c r="Q33"/>
  <c r="Q36" l="1"/>
</calcChain>
</file>

<file path=xl/sharedStrings.xml><?xml version="1.0" encoding="utf-8"?>
<sst xmlns="http://schemas.openxmlformats.org/spreadsheetml/2006/main" count="433" uniqueCount="88">
  <si>
    <t xml:space="preserve">NOTAS: </t>
  </si>
  <si>
    <t>A adulteração deste ficheiro, constitui causa de exclusão da proposta.</t>
  </si>
  <si>
    <t>Aos valores apresentados acresce o valor do IVA à taxa legal em vigor.</t>
  </si>
  <si>
    <t>€/kWh</t>
  </si>
  <si>
    <t>BTE</t>
  </si>
  <si>
    <t>BTN</t>
  </si>
  <si>
    <t>MT</t>
  </si>
  <si>
    <t>Consumos Estimados em BTN - Baixa Tensão Normal</t>
  </si>
  <si>
    <t>Valores Estimados</t>
  </si>
  <si>
    <t>DESIGNAÇÃO</t>
  </si>
  <si>
    <t>Tarifa de Acesso às Redes (em 2014)</t>
  </si>
  <si>
    <t>Tarifário do Comercializador</t>
  </si>
  <si>
    <t>Preço Final
S/ IVA</t>
  </si>
  <si>
    <t>Energia Ativa</t>
  </si>
  <si>
    <t>Tarifa Simples</t>
  </si>
  <si>
    <t>(Pc&lt;=2,3kVA)</t>
  </si>
  <si>
    <t>kWh</t>
  </si>
  <si>
    <t>(3,45kVA&lt;=Pc&lt;=20,7kVA)</t>
  </si>
  <si>
    <t>Energia Ativa 
Bi-Horária</t>
  </si>
  <si>
    <t>Horas fora de vazio</t>
  </si>
  <si>
    <t>Horas de vazio</t>
  </si>
  <si>
    <t>Energia Ativa 
Tri-Horária</t>
  </si>
  <si>
    <t>Horas de ponta</t>
  </si>
  <si>
    <t>(20,7kVA&lt;Pc&lt;=41,4kVA)</t>
  </si>
  <si>
    <t>Horas cheias</t>
  </si>
  <si>
    <t>Potência Contratada</t>
  </si>
  <si>
    <t>1,15kVA</t>
  </si>
  <si>
    <t>Un</t>
  </si>
  <si>
    <t>€/mês</t>
  </si>
  <si>
    <t>Qt Instalações</t>
  </si>
  <si>
    <t>2,3kVA</t>
  </si>
  <si>
    <t>3,45kVA</t>
  </si>
  <si>
    <t>4,6kVA</t>
  </si>
  <si>
    <t>5,75kVA</t>
  </si>
  <si>
    <t>6,9kVA</t>
  </si>
  <si>
    <t>10,35kVA</t>
  </si>
  <si>
    <t>13,8kVA</t>
  </si>
  <si>
    <t>17,25kVA</t>
  </si>
  <si>
    <t>20,7kVA</t>
  </si>
  <si>
    <t>Nº de meses do contrato</t>
  </si>
  <si>
    <t>27,6kVA</t>
  </si>
  <si>
    <t>34,5kVA</t>
  </si>
  <si>
    <t>41,4kVA</t>
  </si>
  <si>
    <t>SUB-TOTAL</t>
  </si>
  <si>
    <t>Imp Sobre Cons Elect</t>
  </si>
  <si>
    <t>CAV</t>
  </si>
  <si>
    <t>nº meses</t>
  </si>
  <si>
    <t>Taxa DGEG</t>
  </si>
  <si>
    <t>Total Instalações</t>
  </si>
  <si>
    <t>Consumos Estimados em BTE - Baixa Tensão Especial</t>
  </si>
  <si>
    <t>Valor contratual estimado em BTE - Baixa Tensão Especial</t>
  </si>
  <si>
    <t>Valores Estimados Energia Reactiva</t>
  </si>
  <si>
    <t>Fornecida</t>
  </si>
  <si>
    <t>Escalão 1: (0,3&lt;=tg ф&lt;0,4)</t>
  </si>
  <si>
    <t>Escalão 2: (0,4&lt;=tg ф&lt;0,5)</t>
  </si>
  <si>
    <t>Horas de vazio normal</t>
  </si>
  <si>
    <t>Escalão 3: (tg ф&gt;=0,5)</t>
  </si>
  <si>
    <t>Horas de super vazio</t>
  </si>
  <si>
    <t>Recebida</t>
  </si>
  <si>
    <t xml:space="preserve">Energia Reativa </t>
  </si>
  <si>
    <t>kvarh</t>
  </si>
  <si>
    <t>€/kvarh</t>
  </si>
  <si>
    <t>Quantidade de Instalações</t>
  </si>
  <si>
    <t>(Somatório das PCs)</t>
  </si>
  <si>
    <t>Diário</t>
  </si>
  <si>
    <t>Tarifário do Comercializador Ciclo Diário</t>
  </si>
  <si>
    <t>kW</t>
  </si>
  <si>
    <t>€/kW.mês</t>
  </si>
  <si>
    <t>Pot. Horas de Ponta</t>
  </si>
  <si>
    <t>Semanal</t>
  </si>
  <si>
    <t>Tarifário do Comercializador Ciclo Semanal</t>
  </si>
  <si>
    <t>Consumos Estimados em MT - Média Tensão</t>
  </si>
  <si>
    <t>Valor contratual estimado em MT - Média Tensão</t>
  </si>
  <si>
    <t>Períodos I e IV</t>
  </si>
  <si>
    <t>Períodos II e III</t>
  </si>
  <si>
    <t>ANEXO III - Proposta  / lista de preços unitários - LOTE 1 -  Baixa Tensão Normal (BTN)</t>
  </si>
  <si>
    <t>ANEXO III - Proposta  / lista de preços unitários - LOTE 2 – Baixa Tensão Especial (BTE)</t>
  </si>
  <si>
    <t>ANEXO III - Proposta  / lista de preços unitários - LOTE 3 – Média Tensão (MT)</t>
  </si>
  <si>
    <t>LOTE 3- PROPOSTA</t>
  </si>
  <si>
    <t>LOTE 1- PROPOSTA</t>
  </si>
  <si>
    <t>Preencher campos do "tarifário do comercializador" (preço unitário, campos B19, B20, B21 e B22).</t>
  </si>
  <si>
    <t>Preencher campos do "tarifário do comercializador" (preço unitário, campos F22, F23, F24, F25, F26 e F27).</t>
  </si>
  <si>
    <t>SUB-TOTAL 1 PROPOSTA</t>
  </si>
  <si>
    <t>SUB-TOTAL 2 PROPOSTA</t>
  </si>
  <si>
    <t>LOTE 2 - PROPOSTA</t>
  </si>
  <si>
    <t>Preencher campos do "tarifário do comercializador" (preço unitário, campos B19, B20, B21, B22, B40, B41, B42 E B43).</t>
  </si>
  <si>
    <t>Valor contratual estimado em BTN - Baixa Tensão Normal</t>
  </si>
  <si>
    <r>
      <t xml:space="preserve">CONVITE N.º 2/2015 - </t>
    </r>
    <r>
      <rPr>
        <b/>
        <sz val="12"/>
        <rFont val="Calibri"/>
        <family val="2"/>
      </rPr>
      <t>Fornecimento de eletricidade, ao abrigo ao Acordo Quadro [AQ 2/2013], celebrado pela  CIMRL – Comunidade Intermunicipal da Região de Leiria, pelo período de 12 meses</t>
    </r>
  </si>
</sst>
</file>

<file path=xl/styles.xml><?xml version="1.0" encoding="utf-8"?>
<styleSheet xmlns="http://schemas.openxmlformats.org/spreadsheetml/2006/main">
  <numFmts count="4">
    <numFmt numFmtId="44" formatCode="_-* #,##0.00\ &quot;€&quot;_-;\-* #,##0.00\ &quot;€&quot;_-;_-* &quot;-&quot;??\ &quot;€&quot;_-;_-@_-"/>
    <numFmt numFmtId="164" formatCode="0.0000"/>
    <numFmt numFmtId="165" formatCode="#,##0.00\ &quot;€&quot;"/>
    <numFmt numFmtId="166" formatCode="0.000"/>
  </numFmts>
  <fonts count="16">
    <font>
      <sz val="11"/>
      <color theme="1"/>
      <name val="Calibri"/>
      <family val="2"/>
      <scheme val="minor"/>
    </font>
    <font>
      <b/>
      <sz val="12"/>
      <name val="Calibri"/>
      <family val="2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</font>
    <font>
      <b/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u/>
      <sz val="9"/>
      <name val="Calibri"/>
      <family val="2"/>
      <scheme val="minor"/>
    </font>
    <font>
      <sz val="9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name val="Calibri"/>
      <family val="2"/>
      <scheme val="minor"/>
    </font>
    <font>
      <i/>
      <sz val="9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indexed="64"/>
      </right>
      <top style="medium">
        <color auto="1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thin">
        <color indexed="64"/>
      </left>
      <right/>
      <top style="thin">
        <color auto="1"/>
      </top>
      <bottom style="hair">
        <color auto="1"/>
      </bottom>
      <diagonal/>
    </border>
    <border>
      <left/>
      <right style="thin">
        <color indexed="64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/>
      <bottom style="hair">
        <color auto="1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auto="1"/>
      </top>
      <bottom/>
      <diagonal/>
    </border>
    <border>
      <left style="thin">
        <color indexed="64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thin">
        <color indexed="64"/>
      </right>
      <top style="hair">
        <color auto="1"/>
      </top>
      <bottom/>
      <diagonal/>
    </border>
    <border>
      <left style="thin">
        <color indexed="64"/>
      </left>
      <right style="hair">
        <color auto="1"/>
      </right>
      <top style="medium">
        <color indexed="64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hair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/>
      <top style="hair">
        <color indexed="64"/>
      </top>
      <bottom style="thin">
        <color auto="1"/>
      </bottom>
      <diagonal/>
    </border>
    <border>
      <left style="hair">
        <color indexed="64"/>
      </left>
      <right/>
      <top style="thin">
        <color auto="1"/>
      </top>
      <bottom style="hair">
        <color auto="1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auto="1"/>
      </top>
      <bottom style="hair">
        <color auto="1"/>
      </bottom>
      <diagonal/>
    </border>
    <border>
      <left style="hair">
        <color indexed="64"/>
      </left>
      <right/>
      <top style="thin">
        <color indexed="64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medium">
        <color indexed="64"/>
      </right>
      <top/>
      <bottom style="hair">
        <color auto="1"/>
      </bottom>
      <diagonal/>
    </border>
    <border>
      <left style="thin">
        <color indexed="64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thin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279">
    <xf numFmtId="0" fontId="0" fillId="0" borderId="0" xfId="0"/>
    <xf numFmtId="0" fontId="3" fillId="0" borderId="0" xfId="0" applyFont="1"/>
    <xf numFmtId="0" fontId="3" fillId="0" borderId="0" xfId="0" applyFont="1" applyBorder="1"/>
    <xf numFmtId="0" fontId="4" fillId="0" borderId="0" xfId="0" applyFont="1" applyBorder="1" applyAlignment="1">
      <alignment horizontal="right" vertical="center"/>
    </xf>
    <xf numFmtId="0" fontId="5" fillId="0" borderId="0" xfId="0" applyFont="1" applyFill="1" applyBorder="1" applyAlignment="1">
      <alignment horizontal="center"/>
    </xf>
    <xf numFmtId="0" fontId="3" fillId="0" borderId="0" xfId="0" applyFont="1" applyFill="1"/>
    <xf numFmtId="0" fontId="5" fillId="0" borderId="9" xfId="0" applyFont="1" applyFill="1" applyBorder="1" applyAlignment="1">
      <alignment horizontal="center"/>
    </xf>
    <xf numFmtId="4" fontId="3" fillId="4" borderId="21" xfId="0" applyNumberFormat="1" applyFont="1" applyFill="1" applyBorder="1"/>
    <xf numFmtId="0" fontId="3" fillId="0" borderId="22" xfId="0" applyFont="1" applyBorder="1"/>
    <xf numFmtId="4" fontId="3" fillId="0" borderId="23" xfId="0" applyNumberFormat="1" applyFont="1" applyBorder="1"/>
    <xf numFmtId="0" fontId="3" fillId="0" borderId="24" xfId="0" applyFont="1" applyBorder="1"/>
    <xf numFmtId="4" fontId="3" fillId="4" borderId="30" xfId="0" applyNumberFormat="1" applyFont="1" applyFill="1" applyBorder="1"/>
    <xf numFmtId="0" fontId="3" fillId="0" borderId="26" xfId="0" applyFont="1" applyBorder="1"/>
    <xf numFmtId="4" fontId="3" fillId="0" borderId="25" xfId="0" applyNumberFormat="1" applyFont="1" applyBorder="1"/>
    <xf numFmtId="0" fontId="3" fillId="0" borderId="31" xfId="0" applyFont="1" applyBorder="1"/>
    <xf numFmtId="0" fontId="3" fillId="0" borderId="28" xfId="0" applyFont="1" applyBorder="1"/>
    <xf numFmtId="4" fontId="3" fillId="4" borderId="33" xfId="0" applyNumberFormat="1" applyFont="1" applyFill="1" applyBorder="1"/>
    <xf numFmtId="0" fontId="3" fillId="0" borderId="29" xfId="0" applyFont="1" applyBorder="1"/>
    <xf numFmtId="164" fontId="3" fillId="0" borderId="27" xfId="0" applyNumberFormat="1" applyFont="1" applyFill="1" applyBorder="1" applyProtection="1">
      <protection locked="0"/>
    </xf>
    <xf numFmtId="164" fontId="3" fillId="0" borderId="25" xfId="0" applyNumberFormat="1" applyFont="1" applyFill="1" applyBorder="1" applyProtection="1">
      <protection locked="0"/>
    </xf>
    <xf numFmtId="0" fontId="3" fillId="0" borderId="26" xfId="0" applyFont="1" applyFill="1" applyBorder="1"/>
    <xf numFmtId="4" fontId="3" fillId="4" borderId="4" xfId="0" applyNumberFormat="1" applyFont="1" applyFill="1" applyBorder="1"/>
    <xf numFmtId="0" fontId="3" fillId="0" borderId="27" xfId="0" applyFont="1" applyBorder="1"/>
    <xf numFmtId="0" fontId="3" fillId="5" borderId="27" xfId="0" applyFont="1" applyFill="1" applyBorder="1"/>
    <xf numFmtId="0" fontId="3" fillId="5" borderId="29" xfId="0" applyFont="1" applyFill="1" applyBorder="1"/>
    <xf numFmtId="0" fontId="5" fillId="3" borderId="36" xfId="0" applyFont="1" applyFill="1" applyBorder="1" applyAlignment="1">
      <alignment horizontal="center"/>
    </xf>
    <xf numFmtId="0" fontId="5" fillId="3" borderId="37" xfId="0" applyFont="1" applyFill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4" borderId="30" xfId="0" applyFont="1" applyFill="1" applyBorder="1" applyAlignment="1"/>
    <xf numFmtId="0" fontId="3" fillId="0" borderId="33" xfId="0" applyFont="1" applyBorder="1" applyAlignment="1">
      <alignment horizontal="center"/>
    </xf>
    <xf numFmtId="3" fontId="3" fillId="4" borderId="33" xfId="0" applyNumberFormat="1" applyFont="1" applyFill="1" applyBorder="1"/>
    <xf numFmtId="0" fontId="3" fillId="0" borderId="10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164" fontId="3" fillId="6" borderId="21" xfId="0" applyNumberFormat="1" applyFont="1" applyFill="1" applyBorder="1" applyProtection="1">
      <protection locked="0"/>
    </xf>
    <xf numFmtId="0" fontId="3" fillId="0" borderId="34" xfId="0" applyFont="1" applyBorder="1" applyAlignment="1">
      <alignment vertical="center"/>
    </xf>
    <xf numFmtId="0" fontId="3" fillId="0" borderId="38" xfId="0" applyFont="1" applyBorder="1" applyAlignment="1">
      <alignment vertical="center"/>
    </xf>
    <xf numFmtId="164" fontId="3" fillId="6" borderId="1" xfId="0" applyNumberFormat="1" applyFont="1" applyFill="1" applyBorder="1" applyProtection="1">
      <protection locked="0"/>
    </xf>
    <xf numFmtId="0" fontId="3" fillId="0" borderId="39" xfId="0" applyFont="1" applyBorder="1" applyAlignment="1">
      <alignment horizontal="center"/>
    </xf>
    <xf numFmtId="3" fontId="3" fillId="4" borderId="39" xfId="0" applyNumberFormat="1" applyFont="1" applyFill="1" applyBorder="1"/>
    <xf numFmtId="0" fontId="6" fillId="5" borderId="22" xfId="0" applyFont="1" applyFill="1" applyBorder="1" applyAlignment="1">
      <alignment horizontal="right"/>
    </xf>
    <xf numFmtId="0" fontId="6" fillId="5" borderId="23" xfId="0" applyFont="1" applyFill="1" applyBorder="1" applyAlignment="1"/>
    <xf numFmtId="0" fontId="6" fillId="5" borderId="24" xfId="0" applyFont="1" applyFill="1" applyBorder="1" applyAlignment="1"/>
    <xf numFmtId="0" fontId="6" fillId="5" borderId="22" xfId="0" applyFont="1" applyFill="1" applyBorder="1" applyAlignment="1"/>
    <xf numFmtId="0" fontId="6" fillId="5" borderId="24" xfId="0" applyFont="1" applyFill="1" applyBorder="1" applyAlignment="1">
      <alignment horizontal="right"/>
    </xf>
    <xf numFmtId="4" fontId="3" fillId="0" borderId="16" xfId="0" applyNumberFormat="1" applyFont="1" applyBorder="1"/>
    <xf numFmtId="4" fontId="3" fillId="0" borderId="17" xfId="0" applyNumberFormat="1" applyFont="1" applyBorder="1"/>
    <xf numFmtId="0" fontId="3" fillId="5" borderId="16" xfId="0" applyFont="1" applyFill="1" applyBorder="1"/>
    <xf numFmtId="0" fontId="3" fillId="5" borderId="17" xfId="0" applyFont="1" applyFill="1" applyBorder="1"/>
    <xf numFmtId="3" fontId="3" fillId="0" borderId="27" xfId="0" applyNumberFormat="1" applyFont="1" applyBorder="1"/>
    <xf numFmtId="4" fontId="3" fillId="0" borderId="28" xfId="0" applyNumberFormat="1" applyFont="1" applyBorder="1"/>
    <xf numFmtId="2" fontId="3" fillId="0" borderId="27" xfId="0" applyNumberFormat="1" applyFont="1" applyBorder="1"/>
    <xf numFmtId="166" fontId="3" fillId="0" borderId="28" xfId="0" applyNumberFormat="1" applyFont="1" applyBorder="1"/>
    <xf numFmtId="0" fontId="3" fillId="0" borderId="19" xfId="0" applyFont="1" applyBorder="1" applyAlignment="1">
      <alignment horizontal="center"/>
    </xf>
    <xf numFmtId="3" fontId="5" fillId="3" borderId="37" xfId="0" applyNumberFormat="1" applyFont="1" applyFill="1" applyBorder="1" applyAlignment="1">
      <alignment horizontal="center"/>
    </xf>
    <xf numFmtId="0" fontId="5" fillId="3" borderId="40" xfId="0" applyFont="1" applyFill="1" applyBorder="1" applyAlignment="1">
      <alignment horizontal="right"/>
    </xf>
    <xf numFmtId="0" fontId="5" fillId="3" borderId="40" xfId="0" applyFont="1" applyFill="1" applyBorder="1" applyAlignment="1"/>
    <xf numFmtId="0" fontId="5" fillId="3" borderId="41" xfId="0" applyFont="1" applyFill="1" applyBorder="1" applyAlignment="1"/>
    <xf numFmtId="0" fontId="5" fillId="3" borderId="42" xfId="0" applyFont="1" applyFill="1" applyBorder="1" applyAlignme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/>
    <xf numFmtId="0" fontId="3" fillId="0" borderId="0" xfId="0" applyFont="1" applyBorder="1" applyAlignment="1">
      <alignment horizontal="center" vertical="center"/>
    </xf>
    <xf numFmtId="0" fontId="5" fillId="0" borderId="9" xfId="0" applyFont="1" applyBorder="1" applyAlignment="1"/>
    <xf numFmtId="0" fontId="3" fillId="0" borderId="23" xfId="0" applyFont="1" applyBorder="1" applyAlignment="1"/>
    <xf numFmtId="0" fontId="3" fillId="0" borderId="28" xfId="0" applyFont="1" applyFill="1" applyBorder="1" applyAlignment="1"/>
    <xf numFmtId="4" fontId="3" fillId="0" borderId="22" xfId="0" applyNumberFormat="1" applyFont="1" applyBorder="1"/>
    <xf numFmtId="164" fontId="3" fillId="0" borderId="23" xfId="0" applyNumberFormat="1" applyFont="1" applyBorder="1"/>
    <xf numFmtId="0" fontId="3" fillId="0" borderId="27" xfId="0" applyFont="1" applyBorder="1" applyAlignment="1"/>
    <xf numFmtId="4" fontId="3" fillId="0" borderId="27" xfId="0" applyNumberFormat="1" applyFont="1" applyBorder="1"/>
    <xf numFmtId="164" fontId="3" fillId="0" borderId="27" xfId="0" applyNumberFormat="1" applyFont="1" applyBorder="1"/>
    <xf numFmtId="0" fontId="3" fillId="0" borderId="43" xfId="0" applyFont="1" applyBorder="1" applyAlignment="1"/>
    <xf numFmtId="4" fontId="3" fillId="4" borderId="39" xfId="0" applyNumberFormat="1" applyFont="1" applyFill="1" applyBorder="1"/>
    <xf numFmtId="0" fontId="3" fillId="0" borderId="19" xfId="0" applyFont="1" applyBorder="1"/>
    <xf numFmtId="0" fontId="3" fillId="0" borderId="5" xfId="0" applyFont="1" applyBorder="1"/>
    <xf numFmtId="0" fontId="3" fillId="0" borderId="28" xfId="0" applyFont="1" applyFill="1" applyBorder="1"/>
    <xf numFmtId="4" fontId="3" fillId="0" borderId="29" xfId="0" applyNumberFormat="1" applyFont="1" applyBorder="1"/>
    <xf numFmtId="0" fontId="3" fillId="5" borderId="28" xfId="0" applyFont="1" applyFill="1" applyBorder="1"/>
    <xf numFmtId="0" fontId="5" fillId="3" borderId="3" xfId="0" applyFont="1" applyFill="1" applyBorder="1"/>
    <xf numFmtId="4" fontId="3" fillId="0" borderId="26" xfId="0" applyNumberFormat="1" applyFont="1" applyBorder="1"/>
    <xf numFmtId="164" fontId="3" fillId="0" borderId="25" xfId="0" applyNumberFormat="1" applyFont="1" applyBorder="1"/>
    <xf numFmtId="4" fontId="3" fillId="0" borderId="31" xfId="0" applyNumberFormat="1" applyFont="1" applyBorder="1"/>
    <xf numFmtId="0" fontId="3" fillId="5" borderId="25" xfId="0" applyFont="1" applyFill="1" applyBorder="1"/>
    <xf numFmtId="0" fontId="3" fillId="5" borderId="26" xfId="0" applyFont="1" applyFill="1" applyBorder="1"/>
    <xf numFmtId="166" fontId="3" fillId="0" borderId="27" xfId="0" applyNumberFormat="1" applyFont="1" applyBorder="1"/>
    <xf numFmtId="166" fontId="3" fillId="0" borderId="29" xfId="0" applyNumberFormat="1" applyFont="1" applyBorder="1"/>
    <xf numFmtId="4" fontId="3" fillId="0" borderId="0" xfId="0" applyNumberFormat="1" applyFont="1" applyBorder="1"/>
    <xf numFmtId="166" fontId="3" fillId="0" borderId="16" xfId="0" applyNumberFormat="1" applyFont="1" applyBorder="1"/>
    <xf numFmtId="166" fontId="3" fillId="0" borderId="17" xfId="0" applyNumberFormat="1" applyFont="1" applyBorder="1"/>
    <xf numFmtId="0" fontId="3" fillId="5" borderId="0" xfId="0" applyFont="1" applyFill="1" applyBorder="1"/>
    <xf numFmtId="164" fontId="3" fillId="6" borderId="33" xfId="0" applyNumberFormat="1" applyFont="1" applyFill="1" applyBorder="1" applyProtection="1">
      <protection locked="0"/>
    </xf>
    <xf numFmtId="0" fontId="3" fillId="0" borderId="16" xfId="0" applyFont="1" applyBorder="1"/>
    <xf numFmtId="0" fontId="3" fillId="0" borderId="17" xfId="0" applyFont="1" applyBorder="1"/>
    <xf numFmtId="164" fontId="3" fillId="6" borderId="39" xfId="0" applyNumberFormat="1" applyFont="1" applyFill="1" applyBorder="1" applyProtection="1">
      <protection locked="0"/>
    </xf>
    <xf numFmtId="0" fontId="5" fillId="0" borderId="0" xfId="0" applyFont="1" applyFill="1" applyBorder="1" applyAlignment="1">
      <alignment horizontal="right"/>
    </xf>
    <xf numFmtId="0" fontId="5" fillId="0" borderId="0" xfId="0" applyFont="1" applyFill="1" applyBorder="1" applyAlignment="1"/>
    <xf numFmtId="165" fontId="5" fillId="0" borderId="0" xfId="0" applyNumberFormat="1" applyFont="1" applyFill="1" applyBorder="1"/>
    <xf numFmtId="0" fontId="8" fillId="0" borderId="0" xfId="0" applyFont="1" applyBorder="1"/>
    <xf numFmtId="0" fontId="8" fillId="0" borderId="0" xfId="0" applyFont="1"/>
    <xf numFmtId="0" fontId="3" fillId="0" borderId="26" xfId="0" applyFont="1" applyFill="1" applyBorder="1" applyAlignment="1"/>
    <xf numFmtId="0" fontId="3" fillId="0" borderId="22" xfId="0" applyFont="1" applyBorder="1" applyAlignment="1"/>
    <xf numFmtId="0" fontId="3" fillId="0" borderId="28" xfId="0" applyFont="1" applyBorder="1" applyAlignment="1"/>
    <xf numFmtId="165" fontId="3" fillId="0" borderId="0" xfId="0" applyNumberFormat="1" applyFont="1"/>
    <xf numFmtId="164" fontId="3" fillId="0" borderId="0" xfId="0" applyNumberFormat="1" applyFont="1"/>
    <xf numFmtId="0" fontId="3" fillId="5" borderId="31" xfId="0" applyFont="1" applyFill="1" applyBorder="1"/>
    <xf numFmtId="166" fontId="3" fillId="0" borderId="0" xfId="0" applyNumberFormat="1" applyFont="1" applyBorder="1"/>
    <xf numFmtId="0" fontId="3" fillId="5" borderId="19" xfId="0" applyFont="1" applyFill="1" applyBorder="1"/>
    <xf numFmtId="0" fontId="6" fillId="5" borderId="44" xfId="0" applyFont="1" applyFill="1" applyBorder="1" applyAlignment="1"/>
    <xf numFmtId="0" fontId="3" fillId="5" borderId="45" xfId="0" applyFont="1" applyFill="1" applyBorder="1"/>
    <xf numFmtId="0" fontId="3" fillId="5" borderId="46" xfId="0" applyFont="1" applyFill="1" applyBorder="1"/>
    <xf numFmtId="0" fontId="5" fillId="3" borderId="47" xfId="0" applyFont="1" applyFill="1" applyBorder="1" applyAlignment="1"/>
    <xf numFmtId="0" fontId="7" fillId="0" borderId="0" xfId="0" applyFont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28" xfId="0" applyFont="1" applyBorder="1" applyAlignment="1">
      <alignment horizontal="right"/>
    </xf>
    <xf numFmtId="1" fontId="11" fillId="0" borderId="28" xfId="0" applyNumberFormat="1" applyFont="1" applyBorder="1" applyAlignment="1">
      <alignment horizontal="left"/>
    </xf>
    <xf numFmtId="165" fontId="3" fillId="0" borderId="51" xfId="0" applyNumberFormat="1" applyFont="1" applyBorder="1"/>
    <xf numFmtId="165" fontId="3" fillId="0" borderId="52" xfId="0" applyNumberFormat="1" applyFont="1" applyBorder="1"/>
    <xf numFmtId="165" fontId="3" fillId="0" borderId="53" xfId="0" applyNumberFormat="1" applyFont="1" applyBorder="1"/>
    <xf numFmtId="165" fontId="6" fillId="0" borderId="51" xfId="1" applyNumberFormat="1" applyFont="1" applyBorder="1"/>
    <xf numFmtId="165" fontId="3" fillId="0" borderId="52" xfId="1" applyNumberFormat="1" applyFont="1" applyBorder="1"/>
    <xf numFmtId="165" fontId="5" fillId="3" borderId="54" xfId="0" applyNumberFormat="1" applyFont="1" applyFill="1" applyBorder="1"/>
    <xf numFmtId="0" fontId="6" fillId="5" borderId="61" xfId="0" applyFont="1" applyFill="1" applyBorder="1" applyAlignment="1">
      <alignment horizontal="right"/>
    </xf>
    <xf numFmtId="0" fontId="3" fillId="0" borderId="60" xfId="0" applyFont="1" applyBorder="1"/>
    <xf numFmtId="0" fontId="3" fillId="0" borderId="62" xfId="0" applyFont="1" applyBorder="1"/>
    <xf numFmtId="0" fontId="3" fillId="0" borderId="60" xfId="0" applyFont="1" applyFill="1" applyBorder="1"/>
    <xf numFmtId="0" fontId="5" fillId="3" borderId="63" xfId="0" applyFont="1" applyFill="1" applyBorder="1" applyAlignment="1">
      <alignment horizontal="right"/>
    </xf>
    <xf numFmtId="0" fontId="14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165" fontId="3" fillId="0" borderId="51" xfId="1" applyNumberFormat="1" applyFont="1" applyBorder="1"/>
    <xf numFmtId="165" fontId="3" fillId="0" borderId="53" xfId="1" applyNumberFormat="1" applyFont="1" applyBorder="1"/>
    <xf numFmtId="0" fontId="15" fillId="5" borderId="22" xfId="0" applyFont="1" applyFill="1" applyBorder="1" applyAlignment="1">
      <alignment horizontal="right"/>
    </xf>
    <xf numFmtId="0" fontId="11" fillId="0" borderId="0" xfId="0" applyFont="1" applyBorder="1"/>
    <xf numFmtId="0" fontId="11" fillId="3" borderId="19" xfId="0" applyFont="1" applyFill="1" applyBorder="1"/>
    <xf numFmtId="0" fontId="11" fillId="0" borderId="0" xfId="0" applyFont="1"/>
    <xf numFmtId="0" fontId="5" fillId="3" borderId="6" xfId="0" applyFont="1" applyFill="1" applyBorder="1" applyAlignment="1">
      <alignment horizontal="right"/>
    </xf>
    <xf numFmtId="0" fontId="5" fillId="3" borderId="7" xfId="0" applyFont="1" applyFill="1" applyBorder="1" applyAlignment="1">
      <alignment horizontal="right"/>
    </xf>
    <xf numFmtId="0" fontId="5" fillId="3" borderId="7" xfId="0" applyFont="1" applyFill="1" applyBorder="1" applyAlignment="1"/>
    <xf numFmtId="0" fontId="5" fillId="3" borderId="64" xfId="0" applyFont="1" applyFill="1" applyBorder="1" applyAlignment="1"/>
    <xf numFmtId="165" fontId="5" fillId="3" borderId="48" xfId="0" applyNumberFormat="1" applyFont="1" applyFill="1" applyBorder="1"/>
    <xf numFmtId="0" fontId="15" fillId="5" borderId="22" xfId="0" applyFont="1" applyFill="1" applyBorder="1" applyAlignment="1">
      <alignment horizontal="left"/>
    </xf>
    <xf numFmtId="0" fontId="11" fillId="0" borderId="0" xfId="0" applyFont="1" applyBorder="1" applyAlignment="1">
      <alignment horizontal="left"/>
    </xf>
    <xf numFmtId="0" fontId="9" fillId="3" borderId="40" xfId="0" applyFont="1" applyFill="1" applyBorder="1" applyAlignment="1">
      <alignment horizontal="right"/>
    </xf>
    <xf numFmtId="0" fontId="11" fillId="0" borderId="26" xfId="0" applyFont="1" applyFill="1" applyBorder="1"/>
    <xf numFmtId="0" fontId="11" fillId="0" borderId="26" xfId="0" applyFont="1" applyBorder="1"/>
    <xf numFmtId="0" fontId="9" fillId="3" borderId="3" xfId="0" applyFont="1" applyFill="1" applyBorder="1"/>
    <xf numFmtId="0" fontId="11" fillId="3" borderId="19" xfId="0" applyFont="1" applyFill="1" applyBorder="1" applyAlignment="1">
      <alignment horizontal="center"/>
    </xf>
    <xf numFmtId="0" fontId="11" fillId="3" borderId="18" xfId="0" applyFont="1" applyFill="1" applyBorder="1" applyAlignment="1">
      <alignment horizontal="center"/>
    </xf>
    <xf numFmtId="0" fontId="11" fillId="0" borderId="23" xfId="0" applyFont="1" applyBorder="1" applyAlignment="1"/>
    <xf numFmtId="164" fontId="11" fillId="6" borderId="21" xfId="0" applyNumberFormat="1" applyFont="1" applyFill="1" applyBorder="1" applyProtection="1">
      <protection locked="0"/>
    </xf>
    <xf numFmtId="0" fontId="11" fillId="0" borderId="27" xfId="0" applyFont="1" applyBorder="1" applyAlignment="1"/>
    <xf numFmtId="164" fontId="11" fillId="6" borderId="33" xfId="0" applyNumberFormat="1" applyFont="1" applyFill="1" applyBorder="1" applyProtection="1">
      <protection locked="0"/>
    </xf>
    <xf numFmtId="0" fontId="11" fillId="0" borderId="43" xfId="0" applyFont="1" applyBorder="1" applyAlignment="1"/>
    <xf numFmtId="164" fontId="11" fillId="6" borderId="39" xfId="0" applyNumberFormat="1" applyFont="1" applyFill="1" applyBorder="1" applyProtection="1">
      <protection locked="0"/>
    </xf>
    <xf numFmtId="0" fontId="11" fillId="0" borderId="0" xfId="0" applyFont="1" applyFill="1"/>
    <xf numFmtId="4" fontId="11" fillId="4" borderId="21" xfId="0" applyNumberFormat="1" applyFont="1" applyFill="1" applyBorder="1"/>
    <xf numFmtId="0" fontId="11" fillId="0" borderId="28" xfId="0" applyFont="1" applyFill="1" applyBorder="1" applyAlignment="1"/>
    <xf numFmtId="4" fontId="11" fillId="4" borderId="33" xfId="0" applyNumberFormat="1" applyFont="1" applyFill="1" applyBorder="1"/>
    <xf numFmtId="4" fontId="11" fillId="4" borderId="39" xfId="0" applyNumberFormat="1" applyFont="1" applyFill="1" applyBorder="1"/>
    <xf numFmtId="0" fontId="11" fillId="0" borderId="19" xfId="0" applyFont="1" applyBorder="1"/>
    <xf numFmtId="0" fontId="11" fillId="0" borderId="5" xfId="0" applyFont="1" applyBorder="1"/>
    <xf numFmtId="4" fontId="11" fillId="4" borderId="4" xfId="0" applyNumberFormat="1" applyFont="1" applyFill="1" applyBorder="1"/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0" xfId="0" applyFont="1" applyBorder="1"/>
    <xf numFmtId="0" fontId="0" fillId="0" borderId="0" xfId="0" applyFont="1"/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5" fillId="2" borderId="6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5" fillId="3" borderId="10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6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/>
    </xf>
    <xf numFmtId="0" fontId="5" fillId="3" borderId="17" xfId="0" applyFont="1" applyFill="1" applyBorder="1" applyAlignment="1">
      <alignment horizontal="center" vertical="center"/>
    </xf>
    <xf numFmtId="0" fontId="5" fillId="3" borderId="55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0" fontId="5" fillId="3" borderId="56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18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19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wrapText="1"/>
    </xf>
    <xf numFmtId="0" fontId="5" fillId="3" borderId="13" xfId="0" applyFont="1" applyFill="1" applyBorder="1" applyAlignment="1">
      <alignment horizontal="center" wrapText="1"/>
    </xf>
    <xf numFmtId="0" fontId="5" fillId="3" borderId="19" xfId="0" applyFont="1" applyFill="1" applyBorder="1" applyAlignment="1">
      <alignment horizontal="center" wrapText="1"/>
    </xf>
    <xf numFmtId="0" fontId="5" fillId="3" borderId="18" xfId="0" applyFont="1" applyFill="1" applyBorder="1" applyAlignment="1">
      <alignment horizontal="center" wrapText="1"/>
    </xf>
    <xf numFmtId="0" fontId="5" fillId="3" borderId="15" xfId="0" applyNumberFormat="1" applyFont="1" applyFill="1" applyBorder="1" applyAlignment="1">
      <alignment horizontal="center" wrapText="1"/>
    </xf>
    <xf numFmtId="0" fontId="5" fillId="3" borderId="12" xfId="0" applyNumberFormat="1" applyFont="1" applyFill="1" applyBorder="1" applyAlignment="1">
      <alignment horizontal="center" wrapText="1"/>
    </xf>
    <xf numFmtId="0" fontId="5" fillId="3" borderId="20" xfId="0" applyNumberFormat="1" applyFont="1" applyFill="1" applyBorder="1" applyAlignment="1">
      <alignment horizontal="center" wrapText="1"/>
    </xf>
    <xf numFmtId="0" fontId="5" fillId="3" borderId="5" xfId="0" applyNumberFormat="1" applyFont="1" applyFill="1" applyBorder="1" applyAlignment="1">
      <alignment horizontal="center" wrapText="1"/>
    </xf>
    <xf numFmtId="0" fontId="5" fillId="3" borderId="49" xfId="0" applyFont="1" applyFill="1" applyBorder="1" applyAlignment="1">
      <alignment horizontal="center" vertical="center" wrapText="1"/>
    </xf>
    <xf numFmtId="0" fontId="5" fillId="3" borderId="50" xfId="0" applyFont="1" applyFill="1" applyBorder="1" applyAlignment="1">
      <alignment horizontal="center" vertical="center" wrapText="1"/>
    </xf>
    <xf numFmtId="164" fontId="3" fillId="0" borderId="10" xfId="0" applyNumberFormat="1" applyFont="1" applyFill="1" applyBorder="1" applyAlignment="1" applyProtection="1">
      <alignment vertical="center"/>
      <protection locked="0"/>
    </xf>
    <xf numFmtId="0" fontId="3" fillId="0" borderId="25" xfId="0" applyFont="1" applyFill="1" applyBorder="1" applyAlignment="1" applyProtection="1">
      <alignment vertical="center"/>
      <protection locked="0"/>
    </xf>
    <xf numFmtId="0" fontId="3" fillId="0" borderId="11" xfId="0" applyFont="1" applyBorder="1" applyAlignment="1">
      <alignment vertical="center"/>
    </xf>
    <xf numFmtId="0" fontId="3" fillId="0" borderId="31" xfId="0" applyFont="1" applyBorder="1" applyAlignment="1">
      <alignment vertical="center"/>
    </xf>
    <xf numFmtId="0" fontId="3" fillId="0" borderId="27" xfId="0" applyFont="1" applyBorder="1" applyAlignment="1">
      <alignment horizontal="left"/>
    </xf>
    <xf numFmtId="0" fontId="3" fillId="0" borderId="28" xfId="0" applyFont="1" applyBorder="1" applyAlignment="1">
      <alignment horizontal="left"/>
    </xf>
    <xf numFmtId="0" fontId="3" fillId="0" borderId="29" xfId="0" applyFont="1" applyBorder="1" applyAlignment="1">
      <alignment horizontal="left"/>
    </xf>
    <xf numFmtId="0" fontId="3" fillId="0" borderId="32" xfId="0" applyFont="1" applyBorder="1" applyAlignment="1">
      <alignment vertical="center" wrapText="1"/>
    </xf>
    <xf numFmtId="0" fontId="3" fillId="0" borderId="25" xfId="0" applyFont="1" applyBorder="1" applyAlignment="1">
      <alignment vertical="center" wrapText="1"/>
    </xf>
    <xf numFmtId="0" fontId="3" fillId="0" borderId="27" xfId="0" applyFont="1" applyBorder="1" applyAlignment="1">
      <alignment horizontal="left" vertical="center"/>
    </xf>
    <xf numFmtId="0" fontId="3" fillId="0" borderId="28" xfId="0" applyFont="1" applyBorder="1" applyAlignment="1">
      <alignment horizontal="left" vertical="center"/>
    </xf>
    <xf numFmtId="0" fontId="3" fillId="0" borderId="29" xfId="0" applyFont="1" applyBorder="1" applyAlignment="1">
      <alignment horizontal="left" vertical="center"/>
    </xf>
    <xf numFmtId="0" fontId="3" fillId="0" borderId="59" xfId="0" applyFont="1" applyBorder="1" applyAlignment="1">
      <alignment vertical="center" wrapText="1"/>
    </xf>
    <xf numFmtId="0" fontId="3" fillId="0" borderId="58" xfId="0" applyFont="1" applyBorder="1" applyAlignment="1">
      <alignment vertical="center" wrapText="1"/>
    </xf>
    <xf numFmtId="0" fontId="3" fillId="0" borderId="34" xfId="0" applyFont="1" applyBorder="1" applyAlignment="1">
      <alignment vertical="center"/>
    </xf>
    <xf numFmtId="0" fontId="3" fillId="0" borderId="26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25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10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3" fillId="0" borderId="57" xfId="0" applyFont="1" applyBorder="1" applyAlignment="1">
      <alignment vertical="center"/>
    </xf>
    <xf numFmtId="0" fontId="3" fillId="0" borderId="58" xfId="0" applyFont="1" applyBorder="1" applyAlignment="1">
      <alignment vertical="center"/>
    </xf>
    <xf numFmtId="0" fontId="3" fillId="0" borderId="60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59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5" fillId="3" borderId="14" xfId="0" applyNumberFormat="1" applyFont="1" applyFill="1" applyBorder="1" applyAlignment="1">
      <alignment horizontal="center" wrapText="1"/>
    </xf>
    <xf numFmtId="0" fontId="5" fillId="3" borderId="13" xfId="0" applyNumberFormat="1" applyFont="1" applyFill="1" applyBorder="1" applyAlignment="1">
      <alignment horizontal="center" wrapText="1"/>
    </xf>
    <xf numFmtId="0" fontId="5" fillId="3" borderId="19" xfId="0" applyNumberFormat="1" applyFont="1" applyFill="1" applyBorder="1" applyAlignment="1">
      <alignment horizontal="center" wrapText="1"/>
    </xf>
    <xf numFmtId="0" fontId="5" fillId="3" borderId="18" xfId="0" applyNumberFormat="1" applyFont="1" applyFill="1" applyBorder="1" applyAlignment="1">
      <alignment horizontal="center" wrapText="1"/>
    </xf>
    <xf numFmtId="0" fontId="3" fillId="0" borderId="16" xfId="0" applyFont="1" applyBorder="1" applyAlignment="1">
      <alignment vertical="center"/>
    </xf>
    <xf numFmtId="0" fontId="3" fillId="0" borderId="19" xfId="0" applyFont="1" applyBorder="1" applyAlignment="1">
      <alignment vertical="center"/>
    </xf>
    <xf numFmtId="0" fontId="5" fillId="3" borderId="10" xfId="0" applyFont="1" applyFill="1" applyBorder="1" applyAlignment="1">
      <alignment horizontal="center"/>
    </xf>
    <xf numFmtId="0" fontId="5" fillId="3" borderId="11" xfId="0" applyFont="1" applyFill="1" applyBorder="1" applyAlignment="1">
      <alignment horizontal="center"/>
    </xf>
    <xf numFmtId="1" fontId="3" fillId="4" borderId="3" xfId="0" applyNumberFormat="1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0" fontId="11" fillId="3" borderId="19" xfId="0" applyFont="1" applyFill="1" applyBorder="1" applyAlignment="1">
      <alignment horizontal="center"/>
    </xf>
    <xf numFmtId="0" fontId="11" fillId="3" borderId="18" xfId="0" applyFont="1" applyFill="1" applyBorder="1" applyAlignment="1">
      <alignment horizontal="center"/>
    </xf>
    <xf numFmtId="0" fontId="7" fillId="0" borderId="0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right" vertical="center"/>
    </xf>
    <xf numFmtId="164" fontId="3" fillId="0" borderId="32" xfId="0" applyNumberFormat="1" applyFont="1" applyFill="1" applyBorder="1" applyAlignment="1" applyProtection="1">
      <alignment vertical="center"/>
      <protection locked="0"/>
    </xf>
    <xf numFmtId="0" fontId="3" fillId="0" borderId="35" xfId="0" applyFont="1" applyBorder="1" applyAlignment="1">
      <alignment vertical="center"/>
    </xf>
    <xf numFmtId="0" fontId="3" fillId="0" borderId="19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18" xfId="0" applyFont="1" applyBorder="1" applyAlignment="1">
      <alignment horizontal="left"/>
    </xf>
    <xf numFmtId="0" fontId="3" fillId="0" borderId="35" xfId="0" applyFont="1" applyBorder="1" applyAlignment="1">
      <alignment horizontal="left" vertical="center"/>
    </xf>
    <xf numFmtId="0" fontId="3" fillId="0" borderId="31" xfId="0" applyFont="1" applyBorder="1" applyAlignment="1">
      <alignment horizontal="left" vertical="center"/>
    </xf>
    <xf numFmtId="0" fontId="9" fillId="2" borderId="6" xfId="0" applyFont="1" applyFill="1" applyBorder="1" applyAlignment="1">
      <alignment horizontal="center"/>
    </xf>
    <xf numFmtId="0" fontId="9" fillId="2" borderId="7" xfId="0" applyFont="1" applyFill="1" applyBorder="1" applyAlignment="1">
      <alignment horizontal="center"/>
    </xf>
    <xf numFmtId="0" fontId="9" fillId="2" borderId="8" xfId="0" applyFont="1" applyFill="1" applyBorder="1" applyAlignment="1">
      <alignment horizontal="center"/>
    </xf>
    <xf numFmtId="0" fontId="3" fillId="0" borderId="32" xfId="0" applyFont="1" applyBorder="1" applyAlignment="1">
      <alignment vertical="center"/>
    </xf>
    <xf numFmtId="0" fontId="3" fillId="0" borderId="34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26" xfId="0" applyFont="1" applyFill="1" applyBorder="1" applyAlignment="1">
      <alignment vertical="center"/>
    </xf>
    <xf numFmtId="0" fontId="9" fillId="3" borderId="14" xfId="0" applyNumberFormat="1" applyFont="1" applyFill="1" applyBorder="1" applyAlignment="1">
      <alignment horizontal="center" wrapText="1"/>
    </xf>
    <xf numFmtId="0" fontId="9" fillId="3" borderId="13" xfId="0" applyNumberFormat="1" applyFont="1" applyFill="1" applyBorder="1" applyAlignment="1">
      <alignment horizontal="center" wrapText="1"/>
    </xf>
    <xf numFmtId="0" fontId="9" fillId="3" borderId="19" xfId="0" applyNumberFormat="1" applyFont="1" applyFill="1" applyBorder="1" applyAlignment="1">
      <alignment horizontal="center" wrapText="1"/>
    </xf>
    <xf numFmtId="0" fontId="9" fillId="3" borderId="18" xfId="0" applyNumberFormat="1" applyFont="1" applyFill="1" applyBorder="1" applyAlignment="1">
      <alignment horizontal="center" wrapText="1"/>
    </xf>
    <xf numFmtId="0" fontId="9" fillId="3" borderId="10" xfId="0" applyFont="1" applyFill="1" applyBorder="1" applyAlignment="1">
      <alignment horizontal="center"/>
    </xf>
    <xf numFmtId="0" fontId="9" fillId="3" borderId="11" xfId="0" applyFont="1" applyFill="1" applyBorder="1" applyAlignment="1">
      <alignment horizontal="center"/>
    </xf>
    <xf numFmtId="1" fontId="11" fillId="4" borderId="3" xfId="0" applyNumberFormat="1" applyFont="1" applyFill="1" applyBorder="1" applyAlignment="1" applyProtection="1">
      <alignment horizontal="center" vertical="center"/>
      <protection locked="0"/>
    </xf>
    <xf numFmtId="1" fontId="11" fillId="4" borderId="4" xfId="0" applyNumberFormat="1" applyFont="1" applyFill="1" applyBorder="1" applyAlignment="1" applyProtection="1">
      <alignment horizontal="center" vertical="center"/>
      <protection locked="0"/>
    </xf>
    <xf numFmtId="2" fontId="11" fillId="4" borderId="3" xfId="0" applyNumberFormat="1" applyFont="1" applyFill="1" applyBorder="1" applyAlignment="1" applyProtection="1">
      <alignment horizontal="center" vertical="center"/>
      <protection locked="0"/>
    </xf>
    <xf numFmtId="2" fontId="11" fillId="4" borderId="4" xfId="0" applyNumberFormat="1" applyFont="1" applyFill="1" applyBorder="1" applyAlignment="1" applyProtection="1">
      <alignment horizontal="center" vertical="center"/>
      <protection locked="0"/>
    </xf>
    <xf numFmtId="0" fontId="5" fillId="3" borderId="13" xfId="0" applyFont="1" applyFill="1" applyBorder="1" applyAlignment="1">
      <alignment horizontal="center" vertical="center" wrapText="1"/>
    </xf>
    <xf numFmtId="0" fontId="5" fillId="3" borderId="18" xfId="0" applyFont="1" applyFill="1" applyBorder="1" applyAlignment="1">
      <alignment horizontal="center" vertical="center" wrapText="1"/>
    </xf>
    <xf numFmtId="0" fontId="9" fillId="3" borderId="14" xfId="0" applyFont="1" applyFill="1" applyBorder="1" applyAlignment="1">
      <alignment horizontal="center" vertical="center" wrapText="1"/>
    </xf>
    <xf numFmtId="0" fontId="9" fillId="3" borderId="13" xfId="0" applyFont="1" applyFill="1" applyBorder="1" applyAlignment="1">
      <alignment horizontal="center" vertical="center" wrapText="1"/>
    </xf>
    <xf numFmtId="0" fontId="9" fillId="3" borderId="19" xfId="0" applyFont="1" applyFill="1" applyBorder="1" applyAlignment="1">
      <alignment horizontal="center" vertical="center" wrapText="1"/>
    </xf>
    <xf numFmtId="0" fontId="9" fillId="3" borderId="18" xfId="0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11" fillId="0" borderId="32" xfId="0" applyFont="1" applyBorder="1" applyAlignment="1">
      <alignment vertical="center"/>
    </xf>
    <xf numFmtId="0" fontId="11" fillId="0" borderId="16" xfId="0" applyFont="1" applyBorder="1" applyAlignment="1">
      <alignment vertical="center"/>
    </xf>
    <xf numFmtId="0" fontId="11" fillId="0" borderId="25" xfId="0" applyFont="1" applyBorder="1" applyAlignment="1">
      <alignment vertical="center"/>
    </xf>
    <xf numFmtId="0" fontId="3" fillId="0" borderId="34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2" fontId="3" fillId="4" borderId="3" xfId="0" applyNumberFormat="1" applyFont="1" applyFill="1" applyBorder="1" applyAlignment="1" applyProtection="1">
      <alignment horizontal="center" vertical="center"/>
      <protection locked="0"/>
    </xf>
    <xf numFmtId="2" fontId="3" fillId="4" borderId="4" xfId="0" applyNumberFormat="1" applyFont="1" applyFill="1" applyBorder="1" applyAlignment="1" applyProtection="1">
      <alignment horizontal="center" vertical="center"/>
      <protection locked="0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46"/>
  <sheetViews>
    <sheetView tabSelected="1" zoomScale="70" zoomScaleNormal="70" workbookViewId="0">
      <selection sqref="A1:Q1"/>
    </sheetView>
  </sheetViews>
  <sheetFormatPr defaultRowHeight="12"/>
  <cols>
    <col min="1" max="1" width="17" style="1" customWidth="1"/>
    <col min="2" max="2" width="14" style="59" customWidth="1"/>
    <col min="3" max="3" width="4.140625" style="1" customWidth="1"/>
    <col min="4" max="4" width="10.5703125" style="1" customWidth="1"/>
    <col min="5" max="5" width="14.140625" style="1" customWidth="1"/>
    <col min="6" max="6" width="11.42578125" style="1" customWidth="1"/>
    <col min="7" max="7" width="2.85546875" style="1" customWidth="1"/>
    <col min="8" max="8" width="15.140625" style="1" customWidth="1"/>
    <col min="9" max="9" width="13.7109375" style="1" customWidth="1"/>
    <col min="10" max="10" width="18.85546875" style="1" customWidth="1"/>
    <col min="11" max="11" width="13.85546875" style="1" customWidth="1"/>
    <col min="12" max="12" width="6.140625" style="1" customWidth="1"/>
    <col min="13" max="13" width="8.5703125" style="1" customWidth="1"/>
    <col min="14" max="15" width="7" style="1" customWidth="1"/>
    <col min="16" max="16" width="6" style="1" customWidth="1"/>
    <col min="17" max="17" width="15.5703125" style="1" customWidth="1"/>
    <col min="18" max="16384" width="9.140625" style="1"/>
  </cols>
  <sheetData>
    <row r="1" spans="1:17" s="2" customFormat="1" ht="51" customHeight="1">
      <c r="A1" s="238" t="s">
        <v>87</v>
      </c>
      <c r="B1" s="238"/>
      <c r="C1" s="238"/>
      <c r="D1" s="238"/>
      <c r="E1" s="238"/>
      <c r="F1" s="238"/>
      <c r="G1" s="238"/>
      <c r="H1" s="238"/>
      <c r="I1" s="238"/>
      <c r="J1" s="238"/>
      <c r="K1" s="238"/>
      <c r="L1" s="238"/>
      <c r="M1" s="238"/>
      <c r="N1" s="238"/>
      <c r="O1" s="238"/>
      <c r="P1" s="238"/>
      <c r="Q1" s="238"/>
    </row>
    <row r="2" spans="1:17" s="2" customFormat="1" ht="11.25" customHeight="1">
      <c r="A2" s="110"/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</row>
    <row r="3" spans="1:17" ht="30" customHeight="1">
      <c r="A3" s="239" t="s">
        <v>75</v>
      </c>
      <c r="B3" s="239"/>
      <c r="C3" s="239"/>
      <c r="D3" s="239"/>
      <c r="E3" s="239"/>
      <c r="F3" s="239"/>
      <c r="G3" s="239"/>
      <c r="H3" s="239"/>
      <c r="I3" s="239"/>
      <c r="J3" s="239"/>
      <c r="K3" s="239"/>
      <c r="L3" s="239"/>
      <c r="M3" s="239"/>
      <c r="N3" s="239"/>
      <c r="O3" s="239"/>
      <c r="P3" s="239"/>
      <c r="Q3" s="239"/>
    </row>
    <row r="4" spans="1:17" ht="30" customHeight="1" thickBot="1">
      <c r="B4" s="1"/>
      <c r="H4" s="2"/>
      <c r="I4" s="2"/>
      <c r="J4" s="2"/>
      <c r="K4" s="2"/>
      <c r="L4" s="2"/>
      <c r="M4" s="2"/>
      <c r="N4" s="2"/>
      <c r="O4" s="2"/>
      <c r="P4" s="2"/>
      <c r="Q4" s="2"/>
    </row>
    <row r="5" spans="1:17" ht="12.75" thickBot="1">
      <c r="A5" s="169" t="s">
        <v>7</v>
      </c>
      <c r="B5" s="170"/>
      <c r="C5" s="170"/>
      <c r="D5" s="170"/>
      <c r="E5" s="170"/>
      <c r="F5" s="171"/>
      <c r="H5" s="169" t="s">
        <v>86</v>
      </c>
      <c r="I5" s="170"/>
      <c r="J5" s="170"/>
      <c r="K5" s="170"/>
      <c r="L5" s="170"/>
      <c r="M5" s="170"/>
      <c r="N5" s="170"/>
      <c r="O5" s="170"/>
      <c r="P5" s="170"/>
      <c r="Q5" s="171"/>
    </row>
    <row r="6" spans="1:17" s="5" customFormat="1" ht="9" customHeight="1" thickBot="1">
      <c r="A6" s="4"/>
      <c r="B6" s="4"/>
      <c r="C6" s="4"/>
      <c r="D6" s="4"/>
      <c r="E6" s="4"/>
      <c r="F6" s="4"/>
      <c r="H6" s="6"/>
      <c r="I6" s="6"/>
      <c r="J6" s="6"/>
      <c r="K6" s="6"/>
      <c r="L6" s="6"/>
      <c r="M6" s="6"/>
      <c r="N6" s="6"/>
      <c r="O6" s="6"/>
      <c r="P6" s="6"/>
      <c r="Q6" s="6"/>
    </row>
    <row r="7" spans="1:17" ht="15.75" customHeight="1">
      <c r="A7" s="172" t="s">
        <v>8</v>
      </c>
      <c r="B7" s="173"/>
      <c r="C7" s="173"/>
      <c r="D7" s="173"/>
      <c r="E7" s="173"/>
      <c r="F7" s="174"/>
      <c r="H7" s="178" t="s">
        <v>9</v>
      </c>
      <c r="I7" s="179"/>
      <c r="J7" s="180"/>
      <c r="K7" s="184" t="s">
        <v>8</v>
      </c>
      <c r="L7" s="185"/>
      <c r="M7" s="188" t="s">
        <v>10</v>
      </c>
      <c r="N7" s="189"/>
      <c r="O7" s="192" t="s">
        <v>11</v>
      </c>
      <c r="P7" s="193"/>
      <c r="Q7" s="196" t="s">
        <v>12</v>
      </c>
    </row>
    <row r="8" spans="1:17" ht="15.75" customHeight="1">
      <c r="A8" s="175"/>
      <c r="B8" s="176"/>
      <c r="C8" s="176"/>
      <c r="D8" s="176"/>
      <c r="E8" s="176"/>
      <c r="F8" s="177"/>
      <c r="H8" s="181"/>
      <c r="I8" s="182"/>
      <c r="J8" s="183"/>
      <c r="K8" s="186"/>
      <c r="L8" s="187"/>
      <c r="M8" s="190"/>
      <c r="N8" s="191"/>
      <c r="O8" s="194"/>
      <c r="P8" s="195"/>
      <c r="Q8" s="197"/>
    </row>
    <row r="9" spans="1:17" ht="15" customHeight="1">
      <c r="A9" s="214" t="s">
        <v>13</v>
      </c>
      <c r="B9" s="216" t="s">
        <v>14</v>
      </c>
      <c r="C9" s="217" t="s">
        <v>15</v>
      </c>
      <c r="D9" s="218"/>
      <c r="E9" s="219"/>
      <c r="F9" s="7">
        <v>1023034</v>
      </c>
      <c r="H9" s="220" t="s">
        <v>13</v>
      </c>
      <c r="I9" s="216" t="s">
        <v>14</v>
      </c>
      <c r="J9" s="8" t="s">
        <v>15</v>
      </c>
      <c r="K9" s="9">
        <f t="shared" ref="K9:K18" si="0">F9</f>
        <v>1023034</v>
      </c>
      <c r="L9" s="10" t="s">
        <v>16</v>
      </c>
      <c r="M9" s="8">
        <v>8.4400000000000003E-2</v>
      </c>
      <c r="N9" s="8" t="s">
        <v>3</v>
      </c>
      <c r="O9" s="198">
        <f>F22</f>
        <v>0</v>
      </c>
      <c r="P9" s="200" t="s">
        <v>3</v>
      </c>
      <c r="Q9" s="115">
        <f>K9*(M9+O9)</f>
        <v>86344.069600000003</v>
      </c>
    </row>
    <row r="10" spans="1:17">
      <c r="A10" s="215"/>
      <c r="B10" s="213"/>
      <c r="C10" s="202" t="s">
        <v>17</v>
      </c>
      <c r="D10" s="203"/>
      <c r="E10" s="204"/>
      <c r="F10" s="11">
        <v>13432471</v>
      </c>
      <c r="H10" s="221"/>
      <c r="I10" s="213"/>
      <c r="J10" s="12" t="s">
        <v>17</v>
      </c>
      <c r="K10" s="13">
        <f t="shared" si="0"/>
        <v>13432471</v>
      </c>
      <c r="L10" s="14" t="s">
        <v>16</v>
      </c>
      <c r="M10" s="12">
        <v>8.3199999999999996E-2</v>
      </c>
      <c r="N10" s="12" t="s">
        <v>3</v>
      </c>
      <c r="O10" s="199"/>
      <c r="P10" s="201"/>
      <c r="Q10" s="116">
        <f>K10*(M10+O9)</f>
        <v>1117581.5872</v>
      </c>
    </row>
    <row r="11" spans="1:17">
      <c r="A11" s="205" t="s">
        <v>18</v>
      </c>
      <c r="B11" s="15" t="s">
        <v>19</v>
      </c>
      <c r="C11" s="207" t="s">
        <v>17</v>
      </c>
      <c r="D11" s="208"/>
      <c r="E11" s="209"/>
      <c r="F11" s="16">
        <v>53441.39</v>
      </c>
      <c r="H11" s="210" t="s">
        <v>18</v>
      </c>
      <c r="I11" s="15" t="s">
        <v>19</v>
      </c>
      <c r="J11" s="212" t="s">
        <v>17</v>
      </c>
      <c r="K11" s="13">
        <f t="shared" si="0"/>
        <v>53441.39</v>
      </c>
      <c r="L11" s="17" t="s">
        <v>16</v>
      </c>
      <c r="M11" s="15">
        <v>0.11310000000000001</v>
      </c>
      <c r="N11" s="15" t="s">
        <v>3</v>
      </c>
      <c r="O11" s="18">
        <f>F23</f>
        <v>0</v>
      </c>
      <c r="P11" s="17" t="s">
        <v>3</v>
      </c>
      <c r="Q11" s="117">
        <f>K11*(M11+O11)</f>
        <v>6044.2212090000003</v>
      </c>
    </row>
    <row r="12" spans="1:17">
      <c r="A12" s="206"/>
      <c r="B12" s="12" t="s">
        <v>20</v>
      </c>
      <c r="C12" s="207"/>
      <c r="D12" s="208"/>
      <c r="E12" s="209"/>
      <c r="F12" s="11">
        <v>60633.34</v>
      </c>
      <c r="H12" s="211"/>
      <c r="I12" s="12" t="s">
        <v>20</v>
      </c>
      <c r="J12" s="213"/>
      <c r="K12" s="13">
        <f t="shared" si="0"/>
        <v>60633.34</v>
      </c>
      <c r="L12" s="14" t="s">
        <v>16</v>
      </c>
      <c r="M12" s="12">
        <v>3.5900000000000001E-2</v>
      </c>
      <c r="N12" s="15" t="s">
        <v>3</v>
      </c>
      <c r="O12" s="19">
        <f>F24</f>
        <v>0</v>
      </c>
      <c r="P12" s="17" t="s">
        <v>3</v>
      </c>
      <c r="Q12" s="116">
        <f>K12*(M12+O12)</f>
        <v>2176.7369060000001</v>
      </c>
    </row>
    <row r="13" spans="1:17" ht="15" customHeight="1">
      <c r="A13" s="205" t="s">
        <v>21</v>
      </c>
      <c r="B13" s="245" t="s">
        <v>22</v>
      </c>
      <c r="C13" s="202" t="s">
        <v>17</v>
      </c>
      <c r="D13" s="203"/>
      <c r="E13" s="204"/>
      <c r="F13" s="16">
        <v>258246.15</v>
      </c>
      <c r="H13" s="210" t="s">
        <v>21</v>
      </c>
      <c r="I13" s="212" t="s">
        <v>22</v>
      </c>
      <c r="J13" s="15" t="s">
        <v>17</v>
      </c>
      <c r="K13" s="13">
        <f t="shared" si="0"/>
        <v>258246.15</v>
      </c>
      <c r="L13" s="17" t="s">
        <v>16</v>
      </c>
      <c r="M13" s="15">
        <v>0.22439999999999999</v>
      </c>
      <c r="N13" s="15" t="s">
        <v>3</v>
      </c>
      <c r="O13" s="240">
        <f>F25</f>
        <v>0</v>
      </c>
      <c r="P13" s="241" t="s">
        <v>3</v>
      </c>
      <c r="Q13" s="116">
        <f>K13*(M13+O13)</f>
        <v>57950.436059999993</v>
      </c>
    </row>
    <row r="14" spans="1:17">
      <c r="A14" s="230"/>
      <c r="B14" s="246"/>
      <c r="C14" s="202" t="s">
        <v>23</v>
      </c>
      <c r="D14" s="203"/>
      <c r="E14" s="204"/>
      <c r="F14" s="11">
        <v>121452.1</v>
      </c>
      <c r="H14" s="222"/>
      <c r="I14" s="213"/>
      <c r="J14" s="20" t="s">
        <v>23</v>
      </c>
      <c r="K14" s="13">
        <f t="shared" si="0"/>
        <v>121452.1</v>
      </c>
      <c r="L14" s="14" t="s">
        <v>16</v>
      </c>
      <c r="M14" s="12">
        <v>0.19220000000000001</v>
      </c>
      <c r="N14" s="15" t="s">
        <v>3</v>
      </c>
      <c r="O14" s="199"/>
      <c r="P14" s="201"/>
      <c r="Q14" s="116">
        <f>K14*(M14+O13)</f>
        <v>23343.093620000003</v>
      </c>
    </row>
    <row r="15" spans="1:17" ht="15" customHeight="1">
      <c r="A15" s="230"/>
      <c r="B15" s="212" t="s">
        <v>24</v>
      </c>
      <c r="C15" s="202" t="s">
        <v>17</v>
      </c>
      <c r="D15" s="203"/>
      <c r="E15" s="204"/>
      <c r="F15" s="16">
        <v>958978.93</v>
      </c>
      <c r="H15" s="222"/>
      <c r="I15" s="212" t="s">
        <v>24</v>
      </c>
      <c r="J15" s="15" t="s">
        <v>17</v>
      </c>
      <c r="K15" s="13">
        <f t="shared" si="0"/>
        <v>958978.93</v>
      </c>
      <c r="L15" s="17" t="s">
        <v>16</v>
      </c>
      <c r="M15" s="15">
        <v>8.7900000000000006E-2</v>
      </c>
      <c r="N15" s="15" t="s">
        <v>3</v>
      </c>
      <c r="O15" s="240">
        <f>F26</f>
        <v>0</v>
      </c>
      <c r="P15" s="241" t="s">
        <v>3</v>
      </c>
      <c r="Q15" s="116">
        <f>K15*(M15+O15)</f>
        <v>84294.247947000011</v>
      </c>
    </row>
    <row r="16" spans="1:17">
      <c r="A16" s="230"/>
      <c r="B16" s="213"/>
      <c r="C16" s="202" t="s">
        <v>23</v>
      </c>
      <c r="D16" s="203"/>
      <c r="E16" s="204"/>
      <c r="F16" s="11">
        <v>355201.93</v>
      </c>
      <c r="H16" s="222"/>
      <c r="I16" s="213"/>
      <c r="J16" s="20" t="s">
        <v>23</v>
      </c>
      <c r="K16" s="13">
        <f t="shared" si="0"/>
        <v>355201.93</v>
      </c>
      <c r="L16" s="14" t="s">
        <v>16</v>
      </c>
      <c r="M16" s="12">
        <v>5.9499999999999997E-2</v>
      </c>
      <c r="N16" s="12" t="s">
        <v>3</v>
      </c>
      <c r="O16" s="199"/>
      <c r="P16" s="201"/>
      <c r="Q16" s="116">
        <f>K16*(M16+O15)</f>
        <v>21134.514834999998</v>
      </c>
    </row>
    <row r="17" spans="1:17">
      <c r="A17" s="230"/>
      <c r="B17" s="212" t="s">
        <v>20</v>
      </c>
      <c r="C17" s="202" t="s">
        <v>17</v>
      </c>
      <c r="D17" s="203"/>
      <c r="E17" s="204"/>
      <c r="F17" s="16">
        <v>2397059.89</v>
      </c>
      <c r="H17" s="222"/>
      <c r="I17" s="212" t="s">
        <v>20</v>
      </c>
      <c r="J17" s="15" t="s">
        <v>17</v>
      </c>
      <c r="K17" s="13">
        <f t="shared" si="0"/>
        <v>2397059.89</v>
      </c>
      <c r="L17" s="14" t="s">
        <v>16</v>
      </c>
      <c r="M17" s="2">
        <v>3.5900000000000001E-2</v>
      </c>
      <c r="N17" s="12" t="s">
        <v>3</v>
      </c>
      <c r="O17" s="240">
        <f>F27</f>
        <v>0</v>
      </c>
      <c r="P17" s="241" t="s">
        <v>3</v>
      </c>
      <c r="Q17" s="116">
        <f>K17*(M17+O17)</f>
        <v>86054.450051000007</v>
      </c>
    </row>
    <row r="18" spans="1:17">
      <c r="A18" s="231"/>
      <c r="B18" s="223"/>
      <c r="C18" s="242" t="s">
        <v>23</v>
      </c>
      <c r="D18" s="243"/>
      <c r="E18" s="244"/>
      <c r="F18" s="21">
        <v>470734.23</v>
      </c>
      <c r="H18" s="221"/>
      <c r="I18" s="213"/>
      <c r="J18" s="20" t="s">
        <v>23</v>
      </c>
      <c r="K18" s="13">
        <f t="shared" si="0"/>
        <v>470734.23</v>
      </c>
      <c r="L18" s="14" t="s">
        <v>16</v>
      </c>
      <c r="M18" s="12">
        <v>1.54E-2</v>
      </c>
      <c r="N18" s="12" t="s">
        <v>3</v>
      </c>
      <c r="O18" s="199"/>
      <c r="P18" s="201"/>
      <c r="Q18" s="116">
        <f>K18*(M18+O17)</f>
        <v>7249.3071419999997</v>
      </c>
    </row>
    <row r="19" spans="1:17" ht="12.75" thickBot="1">
      <c r="B19" s="1"/>
      <c r="H19" s="224" t="s">
        <v>25</v>
      </c>
      <c r="I19" s="212"/>
      <c r="J19" s="15" t="s">
        <v>26</v>
      </c>
      <c r="K19" s="22">
        <f>B21*F29</f>
        <v>1800</v>
      </c>
      <c r="L19" s="14" t="s">
        <v>27</v>
      </c>
      <c r="M19" s="15">
        <v>1.29</v>
      </c>
      <c r="N19" s="15" t="s">
        <v>28</v>
      </c>
      <c r="O19" s="23"/>
      <c r="P19" s="24"/>
      <c r="Q19" s="117">
        <f>K19*M19</f>
        <v>2322</v>
      </c>
    </row>
    <row r="20" spans="1:17">
      <c r="A20" s="25" t="s">
        <v>25</v>
      </c>
      <c r="B20" s="26" t="s">
        <v>29</v>
      </c>
      <c r="D20" s="226" t="s">
        <v>11</v>
      </c>
      <c r="E20" s="193"/>
      <c r="F20" s="227"/>
      <c r="H20" s="222"/>
      <c r="I20" s="225"/>
      <c r="J20" s="15" t="s">
        <v>30</v>
      </c>
      <c r="K20" s="22">
        <f>B22*F29</f>
        <v>1428</v>
      </c>
      <c r="L20" s="14" t="s">
        <v>27</v>
      </c>
      <c r="M20" s="15">
        <v>2.57</v>
      </c>
      <c r="N20" s="15" t="s">
        <v>28</v>
      </c>
      <c r="O20" s="23"/>
      <c r="P20" s="24"/>
      <c r="Q20" s="117">
        <f t="shared" ref="Q20:Q31" si="1">K20*M20</f>
        <v>3669.9599999999996</v>
      </c>
    </row>
    <row r="21" spans="1:17">
      <c r="A21" s="27" t="s">
        <v>26</v>
      </c>
      <c r="B21" s="28">
        <v>150</v>
      </c>
      <c r="D21" s="228"/>
      <c r="E21" s="195"/>
      <c r="F21" s="229"/>
      <c r="H21" s="222"/>
      <c r="I21" s="225"/>
      <c r="J21" s="15" t="s">
        <v>31</v>
      </c>
      <c r="K21" s="22">
        <f>B24*$F$87</f>
        <v>0</v>
      </c>
      <c r="L21" s="14" t="s">
        <v>27</v>
      </c>
      <c r="M21" s="15">
        <v>3.86</v>
      </c>
      <c r="N21" s="15" t="s">
        <v>28</v>
      </c>
      <c r="O21" s="23"/>
      <c r="P21" s="24"/>
      <c r="Q21" s="117">
        <f t="shared" si="1"/>
        <v>0</v>
      </c>
    </row>
    <row r="22" spans="1:17" ht="15" customHeight="1" thickBot="1">
      <c r="A22" s="29" t="s">
        <v>30</v>
      </c>
      <c r="B22" s="30">
        <v>119</v>
      </c>
      <c r="D22" s="31" t="s">
        <v>13</v>
      </c>
      <c r="E22" s="32" t="s">
        <v>14</v>
      </c>
      <c r="F22" s="33"/>
      <c r="H22" s="222"/>
      <c r="I22" s="225"/>
      <c r="J22" s="15" t="s">
        <v>32</v>
      </c>
      <c r="K22" s="22">
        <f t="shared" ref="K22:K28" si="2">B25*$F$87</f>
        <v>0</v>
      </c>
      <c r="L22" s="14" t="s">
        <v>27</v>
      </c>
      <c r="M22" s="15">
        <v>5.14</v>
      </c>
      <c r="N22" s="15" t="s">
        <v>28</v>
      </c>
      <c r="O22" s="23"/>
      <c r="P22" s="24"/>
      <c r="Q22" s="117">
        <f t="shared" si="1"/>
        <v>0</v>
      </c>
    </row>
    <row r="23" spans="1:17">
      <c r="A23" s="25" t="s">
        <v>25</v>
      </c>
      <c r="B23" s="26" t="s">
        <v>29</v>
      </c>
      <c r="D23" s="205" t="s">
        <v>18</v>
      </c>
      <c r="E23" s="15" t="s">
        <v>19</v>
      </c>
      <c r="F23" s="33"/>
      <c r="H23" s="222"/>
      <c r="I23" s="225"/>
      <c r="J23" s="15" t="s">
        <v>33</v>
      </c>
      <c r="K23" s="22">
        <f t="shared" si="2"/>
        <v>0</v>
      </c>
      <c r="L23" s="14" t="s">
        <v>27</v>
      </c>
      <c r="M23" s="15">
        <v>6.43</v>
      </c>
      <c r="N23" s="15" t="s">
        <v>28</v>
      </c>
      <c r="O23" s="23"/>
      <c r="P23" s="24"/>
      <c r="Q23" s="117">
        <f t="shared" si="1"/>
        <v>0</v>
      </c>
    </row>
    <row r="24" spans="1:17">
      <c r="A24" s="29" t="s">
        <v>31</v>
      </c>
      <c r="B24" s="30">
        <v>166</v>
      </c>
      <c r="D24" s="206"/>
      <c r="E24" s="12" t="s">
        <v>20</v>
      </c>
      <c r="F24" s="33"/>
      <c r="H24" s="222"/>
      <c r="I24" s="225"/>
      <c r="J24" s="15" t="s">
        <v>34</v>
      </c>
      <c r="K24" s="22">
        <f t="shared" si="2"/>
        <v>0</v>
      </c>
      <c r="L24" s="14" t="s">
        <v>27</v>
      </c>
      <c r="M24" s="15">
        <v>7.71</v>
      </c>
      <c r="N24" s="15" t="s">
        <v>28</v>
      </c>
      <c r="O24" s="23"/>
      <c r="P24" s="24"/>
      <c r="Q24" s="117">
        <f t="shared" si="1"/>
        <v>0</v>
      </c>
    </row>
    <row r="25" spans="1:17">
      <c r="A25" s="29" t="s">
        <v>32</v>
      </c>
      <c r="B25" s="30">
        <v>105</v>
      </c>
      <c r="D25" s="205" t="s">
        <v>21</v>
      </c>
      <c r="E25" s="34" t="s">
        <v>22</v>
      </c>
      <c r="F25" s="33"/>
      <c r="H25" s="222"/>
      <c r="I25" s="225"/>
      <c r="J25" s="15" t="s">
        <v>35</v>
      </c>
      <c r="K25" s="22">
        <f t="shared" si="2"/>
        <v>0</v>
      </c>
      <c r="L25" s="14" t="s">
        <v>27</v>
      </c>
      <c r="M25" s="15">
        <v>11.57</v>
      </c>
      <c r="N25" s="15" t="s">
        <v>28</v>
      </c>
      <c r="O25" s="23"/>
      <c r="P25" s="24"/>
      <c r="Q25" s="117">
        <f t="shared" si="1"/>
        <v>0</v>
      </c>
    </row>
    <row r="26" spans="1:17">
      <c r="A26" s="29" t="s">
        <v>33</v>
      </c>
      <c r="B26" s="30">
        <v>110</v>
      </c>
      <c r="D26" s="230"/>
      <c r="E26" s="34" t="s">
        <v>24</v>
      </c>
      <c r="F26" s="33"/>
      <c r="H26" s="222"/>
      <c r="I26" s="225"/>
      <c r="J26" s="15" t="s">
        <v>36</v>
      </c>
      <c r="K26" s="22">
        <f t="shared" si="2"/>
        <v>0</v>
      </c>
      <c r="L26" s="14" t="s">
        <v>27</v>
      </c>
      <c r="M26" s="15">
        <v>15.43</v>
      </c>
      <c r="N26" s="15" t="s">
        <v>28</v>
      </c>
      <c r="O26" s="23"/>
      <c r="P26" s="24"/>
      <c r="Q26" s="117">
        <f t="shared" si="1"/>
        <v>0</v>
      </c>
    </row>
    <row r="27" spans="1:17">
      <c r="A27" s="29" t="s">
        <v>34</v>
      </c>
      <c r="B27" s="30">
        <v>134</v>
      </c>
      <c r="D27" s="231"/>
      <c r="E27" s="35" t="s">
        <v>20</v>
      </c>
      <c r="F27" s="36"/>
      <c r="H27" s="222"/>
      <c r="I27" s="225"/>
      <c r="J27" s="15" t="s">
        <v>37</v>
      </c>
      <c r="K27" s="22">
        <f t="shared" si="2"/>
        <v>0</v>
      </c>
      <c r="L27" s="14" t="s">
        <v>27</v>
      </c>
      <c r="M27" s="15">
        <v>19.29</v>
      </c>
      <c r="N27" s="15" t="s">
        <v>28</v>
      </c>
      <c r="O27" s="23"/>
      <c r="P27" s="24"/>
      <c r="Q27" s="117">
        <f t="shared" si="1"/>
        <v>0</v>
      </c>
    </row>
    <row r="28" spans="1:17">
      <c r="A28" s="29" t="s">
        <v>35</v>
      </c>
      <c r="B28" s="30">
        <v>206</v>
      </c>
      <c r="H28" s="222"/>
      <c r="I28" s="225"/>
      <c r="J28" s="15" t="s">
        <v>38</v>
      </c>
      <c r="K28" s="22">
        <f t="shared" si="2"/>
        <v>0</v>
      </c>
      <c r="L28" s="14" t="s">
        <v>27</v>
      </c>
      <c r="M28" s="15">
        <v>23.14</v>
      </c>
      <c r="N28" s="15" t="s">
        <v>28</v>
      </c>
      <c r="O28" s="23"/>
      <c r="P28" s="24"/>
      <c r="Q28" s="117">
        <f t="shared" si="1"/>
        <v>0</v>
      </c>
    </row>
    <row r="29" spans="1:17">
      <c r="A29" s="29" t="s">
        <v>36</v>
      </c>
      <c r="B29" s="30">
        <v>104</v>
      </c>
      <c r="D29" s="232" t="s">
        <v>39</v>
      </c>
      <c r="E29" s="233"/>
      <c r="F29" s="234">
        <v>12</v>
      </c>
      <c r="H29" s="222"/>
      <c r="I29" s="225"/>
      <c r="J29" s="15" t="s">
        <v>40</v>
      </c>
      <c r="K29" s="22">
        <f>B33*$F$87</f>
        <v>0</v>
      </c>
      <c r="L29" s="14" t="s">
        <v>27</v>
      </c>
      <c r="M29" s="15">
        <v>30.86</v>
      </c>
      <c r="N29" s="15" t="s">
        <v>28</v>
      </c>
      <c r="O29" s="23"/>
      <c r="P29" s="24"/>
      <c r="Q29" s="117">
        <f t="shared" si="1"/>
        <v>0</v>
      </c>
    </row>
    <row r="30" spans="1:17">
      <c r="A30" s="29" t="s">
        <v>37</v>
      </c>
      <c r="B30" s="30">
        <v>18</v>
      </c>
      <c r="D30" s="236" t="s">
        <v>5</v>
      </c>
      <c r="E30" s="237"/>
      <c r="F30" s="235"/>
      <c r="H30" s="222"/>
      <c r="I30" s="225"/>
      <c r="J30" s="15" t="s">
        <v>41</v>
      </c>
      <c r="K30" s="22">
        <f t="shared" ref="K30:K31" si="3">B34*$F$87</f>
        <v>0</v>
      </c>
      <c r="L30" s="14" t="s">
        <v>27</v>
      </c>
      <c r="M30" s="15">
        <v>38.57</v>
      </c>
      <c r="N30" s="15" t="s">
        <v>28</v>
      </c>
      <c r="O30" s="23"/>
      <c r="P30" s="24"/>
      <c r="Q30" s="117">
        <f t="shared" si="1"/>
        <v>0</v>
      </c>
    </row>
    <row r="31" spans="1:17" ht="12.75" thickBot="1">
      <c r="A31" s="37" t="s">
        <v>38</v>
      </c>
      <c r="B31" s="38">
        <v>86</v>
      </c>
      <c r="H31" s="221"/>
      <c r="I31" s="213"/>
      <c r="J31" s="15" t="s">
        <v>42</v>
      </c>
      <c r="K31" s="22">
        <f t="shared" si="3"/>
        <v>0</v>
      </c>
      <c r="L31" s="14" t="s">
        <v>27</v>
      </c>
      <c r="M31" s="15">
        <v>46.29</v>
      </c>
      <c r="N31" s="15" t="s">
        <v>28</v>
      </c>
      <c r="O31" s="23"/>
      <c r="P31" s="24"/>
      <c r="Q31" s="117">
        <f t="shared" si="1"/>
        <v>0</v>
      </c>
    </row>
    <row r="32" spans="1:17">
      <c r="A32" s="25" t="s">
        <v>25</v>
      </c>
      <c r="B32" s="26" t="s">
        <v>29</v>
      </c>
      <c r="H32" s="121"/>
      <c r="I32" s="39"/>
      <c r="J32" s="39"/>
      <c r="K32" s="40"/>
      <c r="L32" s="41"/>
      <c r="M32" s="42"/>
      <c r="N32" s="39"/>
      <c r="O32" s="40"/>
      <c r="P32" s="43" t="s">
        <v>43</v>
      </c>
      <c r="Q32" s="118">
        <f>SUM(Q9:Q31)</f>
        <v>1498164.62457</v>
      </c>
    </row>
    <row r="33" spans="1:17">
      <c r="A33" s="29" t="s">
        <v>40</v>
      </c>
      <c r="B33" s="30">
        <v>8</v>
      </c>
      <c r="H33" s="122" t="s">
        <v>44</v>
      </c>
      <c r="I33" s="2"/>
      <c r="J33" s="2"/>
      <c r="K33" s="44">
        <f>SUM(K9:K18)</f>
        <v>19131252.960000001</v>
      </c>
      <c r="L33" s="45" t="s">
        <v>16</v>
      </c>
      <c r="M33" s="2">
        <v>1E-3</v>
      </c>
      <c r="N33" s="2" t="s">
        <v>3</v>
      </c>
      <c r="O33" s="46"/>
      <c r="P33" s="47"/>
      <c r="Q33" s="119">
        <f>K33*M33</f>
        <v>19131.252960000002</v>
      </c>
    </row>
    <row r="34" spans="1:17">
      <c r="A34" s="29" t="s">
        <v>41</v>
      </c>
      <c r="B34" s="30">
        <v>10</v>
      </c>
      <c r="H34" s="123" t="s">
        <v>45</v>
      </c>
      <c r="I34" s="113" t="s">
        <v>46</v>
      </c>
      <c r="J34" s="114">
        <f>F29</f>
        <v>12</v>
      </c>
      <c r="K34" s="48">
        <f>B36*F29</f>
        <v>14724</v>
      </c>
      <c r="L34" s="49" t="s">
        <v>27</v>
      </c>
      <c r="M34" s="50">
        <v>2.65</v>
      </c>
      <c r="N34" s="51" t="s">
        <v>28</v>
      </c>
      <c r="O34" s="23"/>
      <c r="P34" s="24"/>
      <c r="Q34" s="119">
        <f t="shared" ref="Q34" si="4">K34*M34</f>
        <v>39018.6</v>
      </c>
    </row>
    <row r="35" spans="1:17" ht="12.75" thickBot="1">
      <c r="A35" s="52" t="s">
        <v>42</v>
      </c>
      <c r="B35" s="38">
        <v>11</v>
      </c>
      <c r="H35" s="124" t="s">
        <v>47</v>
      </c>
      <c r="I35" s="113" t="s">
        <v>46</v>
      </c>
      <c r="J35" s="114">
        <f>F29</f>
        <v>12</v>
      </c>
      <c r="K35" s="48">
        <f>B36*F29</f>
        <v>14724</v>
      </c>
      <c r="L35" s="49" t="s">
        <v>27</v>
      </c>
      <c r="M35" s="50">
        <v>0</v>
      </c>
      <c r="N35" s="51" t="s">
        <v>28</v>
      </c>
      <c r="O35" s="23"/>
      <c r="P35" s="24"/>
      <c r="Q35" s="119">
        <f>K35*M35</f>
        <v>0</v>
      </c>
    </row>
    <row r="36" spans="1:17" ht="12.75" thickBot="1">
      <c r="A36" s="25" t="s">
        <v>48</v>
      </c>
      <c r="B36" s="53">
        <f>B21+B22+B24+B25+B26+B27+B28+B29+B30+B31+B33+B34+B35</f>
        <v>1227</v>
      </c>
      <c r="H36" s="125"/>
      <c r="I36" s="54"/>
      <c r="J36" s="54"/>
      <c r="K36" s="55"/>
      <c r="L36" s="55"/>
      <c r="M36" s="55"/>
      <c r="N36" s="54" t="s">
        <v>79</v>
      </c>
      <c r="O36" s="56"/>
      <c r="P36" s="57"/>
      <c r="Q36" s="120">
        <f>Q32+Q33+Q34+Q35</f>
        <v>1556314.47753</v>
      </c>
    </row>
    <row r="37" spans="1:17">
      <c r="B37" s="1"/>
      <c r="H37" s="2"/>
      <c r="I37" s="2"/>
      <c r="J37" s="2"/>
      <c r="K37" s="2"/>
      <c r="L37" s="2"/>
      <c r="M37" s="2"/>
      <c r="N37" s="2"/>
      <c r="O37" s="2"/>
      <c r="P37" s="2"/>
      <c r="Q37" s="2"/>
    </row>
    <row r="38" spans="1:17">
      <c r="B38" s="1"/>
      <c r="H38" s="2"/>
      <c r="I38" s="2"/>
      <c r="J38" s="2"/>
      <c r="K38" s="2"/>
      <c r="L38" s="2"/>
      <c r="M38" s="2"/>
      <c r="N38" s="2"/>
      <c r="O38" s="2"/>
      <c r="P38" s="2"/>
      <c r="Q38" s="2"/>
    </row>
    <row r="39" spans="1:17">
      <c r="B39" s="1"/>
      <c r="H39" s="2"/>
      <c r="I39" s="2"/>
      <c r="J39" s="2"/>
      <c r="K39" s="2"/>
      <c r="L39" s="2"/>
      <c r="M39" s="2"/>
      <c r="N39" s="2"/>
      <c r="O39" s="2"/>
      <c r="P39" s="2"/>
      <c r="Q39" s="2"/>
    </row>
    <row r="40" spans="1:17" ht="18.75" customHeight="1">
      <c r="A40" s="167" t="s">
        <v>0</v>
      </c>
      <c r="B40" s="168"/>
      <c r="C40" s="168"/>
      <c r="D40" s="168"/>
      <c r="E40" s="168"/>
      <c r="F40" s="2"/>
      <c r="G40" s="2"/>
    </row>
    <row r="41" spans="1:17" ht="18.75" customHeight="1">
      <c r="A41" s="126" t="s">
        <v>1</v>
      </c>
      <c r="B41" s="127"/>
      <c r="C41" s="128"/>
      <c r="D41" s="127"/>
      <c r="E41" s="127"/>
      <c r="F41" s="2"/>
      <c r="G41" s="2"/>
    </row>
    <row r="42" spans="1:17" ht="18.75" customHeight="1">
      <c r="A42" s="129" t="s">
        <v>81</v>
      </c>
      <c r="B42" s="127"/>
      <c r="C42" s="127"/>
      <c r="D42" s="127"/>
      <c r="E42" s="127"/>
      <c r="F42" s="2"/>
      <c r="G42" s="2"/>
    </row>
    <row r="43" spans="1:17" ht="18.75" customHeight="1">
      <c r="A43" s="129" t="s">
        <v>2</v>
      </c>
      <c r="B43" s="127"/>
      <c r="C43" s="127"/>
      <c r="D43" s="127"/>
      <c r="E43" s="127"/>
      <c r="F43" s="2"/>
      <c r="G43" s="2"/>
    </row>
    <row r="44" spans="1:17" ht="18.75" customHeight="1">
      <c r="A44" s="3"/>
      <c r="B44" s="3"/>
      <c r="C44" s="3"/>
      <c r="D44" s="3"/>
      <c r="F44" s="2"/>
      <c r="G44" s="2"/>
    </row>
    <row r="45" spans="1:17" ht="18.75" customHeight="1">
      <c r="A45" s="3"/>
      <c r="B45" s="3"/>
      <c r="C45" s="3"/>
      <c r="D45" s="3"/>
      <c r="F45" s="2"/>
      <c r="G45" s="2"/>
    </row>
    <row r="46" spans="1:17">
      <c r="A46" s="60"/>
      <c r="B46" s="61"/>
      <c r="C46" s="60"/>
      <c r="D46" s="61"/>
    </row>
  </sheetData>
  <mergeCells count="50">
    <mergeCell ref="A1:Q1"/>
    <mergeCell ref="A3:Q3"/>
    <mergeCell ref="O17:O18"/>
    <mergeCell ref="P17:P18"/>
    <mergeCell ref="C18:E18"/>
    <mergeCell ref="O13:O14"/>
    <mergeCell ref="P13:P14"/>
    <mergeCell ref="C14:E14"/>
    <mergeCell ref="B15:B16"/>
    <mergeCell ref="C15:E15"/>
    <mergeCell ref="I15:I16"/>
    <mergeCell ref="O15:O16"/>
    <mergeCell ref="P15:P16"/>
    <mergeCell ref="C16:E16"/>
    <mergeCell ref="A13:A18"/>
    <mergeCell ref="B13:B14"/>
    <mergeCell ref="H19:I31"/>
    <mergeCell ref="D20:F21"/>
    <mergeCell ref="D23:D24"/>
    <mergeCell ref="D25:D27"/>
    <mergeCell ref="D29:E29"/>
    <mergeCell ref="F29:F30"/>
    <mergeCell ref="D30:E30"/>
    <mergeCell ref="C13:E13"/>
    <mergeCell ref="H13:H18"/>
    <mergeCell ref="I13:I14"/>
    <mergeCell ref="B17:B18"/>
    <mergeCell ref="C17:E17"/>
    <mergeCell ref="I17:I18"/>
    <mergeCell ref="A9:A10"/>
    <mergeCell ref="B9:B10"/>
    <mergeCell ref="C9:E9"/>
    <mergeCell ref="H9:H10"/>
    <mergeCell ref="I9:I10"/>
    <mergeCell ref="A40:E40"/>
    <mergeCell ref="A5:F5"/>
    <mergeCell ref="H5:Q5"/>
    <mergeCell ref="A7:F8"/>
    <mergeCell ref="H7:J8"/>
    <mergeCell ref="K7:L8"/>
    <mergeCell ref="M7:N8"/>
    <mergeCell ref="O7:P8"/>
    <mergeCell ref="Q7:Q8"/>
    <mergeCell ref="O9:O10"/>
    <mergeCell ref="P9:P10"/>
    <mergeCell ref="C10:E10"/>
    <mergeCell ref="A11:A12"/>
    <mergeCell ref="C11:E12"/>
    <mergeCell ref="H11:H12"/>
    <mergeCell ref="J11:J12"/>
  </mergeCells>
  <pageMargins left="0.85" right="0.39370078740157483" top="0.67" bottom="0.27559055118110237" header="0.27559055118110237" footer="0.19685039370078741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Q53"/>
  <sheetViews>
    <sheetView zoomScale="60" zoomScaleNormal="60" workbookViewId="0">
      <selection activeCell="A2" sqref="A2"/>
    </sheetView>
  </sheetViews>
  <sheetFormatPr defaultRowHeight="12"/>
  <cols>
    <col min="1" max="1" width="19.140625" style="59" customWidth="1"/>
    <col min="2" max="2" width="10.42578125" style="1" customWidth="1"/>
    <col min="3" max="3" width="2" style="1" customWidth="1"/>
    <col min="4" max="4" width="13" style="1" customWidth="1"/>
    <col min="5" max="5" width="22.42578125" style="1" customWidth="1"/>
    <col min="6" max="6" width="11.85546875" style="1" customWidth="1"/>
    <col min="7" max="7" width="4.28515625" style="1" customWidth="1"/>
    <col min="8" max="8" width="17.85546875" style="1" customWidth="1"/>
    <col min="9" max="9" width="18.7109375" style="1" customWidth="1"/>
    <col min="10" max="10" width="22.42578125" style="1" customWidth="1"/>
    <col min="11" max="11" width="10.7109375" style="1" customWidth="1"/>
    <col min="12" max="12" width="6.7109375" style="1" bestFit="1" customWidth="1"/>
    <col min="13" max="13" width="7.5703125" style="1" bestFit="1" customWidth="1"/>
    <col min="14" max="14" width="8.7109375" style="1" customWidth="1"/>
    <col min="15" max="15" width="5.5703125" style="1" customWidth="1"/>
    <col min="16" max="16" width="6.140625" style="1" customWidth="1"/>
    <col min="17" max="17" width="13" style="1" customWidth="1"/>
    <col min="18" max="16384" width="9.140625" style="1"/>
  </cols>
  <sheetData>
    <row r="1" spans="1:17" s="2" customFormat="1" ht="51" customHeight="1">
      <c r="A1" s="238" t="s">
        <v>87</v>
      </c>
      <c r="B1" s="238"/>
      <c r="C1" s="238"/>
      <c r="D1" s="238"/>
      <c r="E1" s="238"/>
      <c r="F1" s="238"/>
      <c r="G1" s="238"/>
      <c r="H1" s="238"/>
      <c r="I1" s="238"/>
      <c r="J1" s="238"/>
      <c r="K1" s="238"/>
      <c r="L1" s="238"/>
      <c r="M1" s="238"/>
      <c r="N1" s="238"/>
      <c r="O1" s="238"/>
      <c r="P1" s="238"/>
      <c r="Q1" s="238"/>
    </row>
    <row r="2" spans="1:17" s="96" customFormat="1" ht="16.5" customHeight="1">
      <c r="A2" s="110"/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</row>
    <row r="3" spans="1:17" s="97" customFormat="1" ht="30" customHeight="1">
      <c r="A3" s="239" t="s">
        <v>76</v>
      </c>
      <c r="B3" s="239"/>
      <c r="C3" s="239"/>
      <c r="D3" s="239"/>
      <c r="E3" s="239"/>
      <c r="F3" s="239"/>
      <c r="G3" s="239"/>
      <c r="H3" s="239"/>
      <c r="I3" s="239"/>
      <c r="J3" s="239"/>
      <c r="K3" s="239"/>
      <c r="L3" s="239"/>
      <c r="M3" s="239"/>
      <c r="N3" s="239"/>
      <c r="O3" s="239"/>
      <c r="P3" s="239"/>
      <c r="Q3" s="239"/>
    </row>
    <row r="4" spans="1:17" ht="30" customHeight="1" thickBot="1">
      <c r="A4" s="1"/>
      <c r="H4" s="2"/>
      <c r="I4" s="2"/>
      <c r="J4" s="2"/>
      <c r="K4" s="2"/>
      <c r="L4" s="2"/>
      <c r="M4" s="2"/>
      <c r="N4" s="2"/>
      <c r="O4" s="2"/>
      <c r="P4" s="2"/>
      <c r="Q4" s="2"/>
    </row>
    <row r="5" spans="1:17" ht="12.75" thickBot="1">
      <c r="A5" s="169" t="s">
        <v>49</v>
      </c>
      <c r="B5" s="170"/>
      <c r="C5" s="170"/>
      <c r="D5" s="170"/>
      <c r="E5" s="170"/>
      <c r="F5" s="171"/>
      <c r="H5" s="247" t="s">
        <v>50</v>
      </c>
      <c r="I5" s="248"/>
      <c r="J5" s="248"/>
      <c r="K5" s="248"/>
      <c r="L5" s="248"/>
      <c r="M5" s="248"/>
      <c r="N5" s="248"/>
      <c r="O5" s="248"/>
      <c r="P5" s="248"/>
      <c r="Q5" s="249"/>
    </row>
    <row r="6" spans="1:17" ht="6" customHeight="1" thickBot="1">
      <c r="A6" s="1"/>
      <c r="H6" s="62"/>
      <c r="I6" s="62"/>
      <c r="J6" s="62"/>
      <c r="K6" s="62"/>
      <c r="L6" s="62"/>
      <c r="M6" s="62"/>
      <c r="N6" s="62"/>
      <c r="O6" s="62"/>
      <c r="P6" s="62"/>
      <c r="Q6" s="62"/>
    </row>
    <row r="7" spans="1:17" ht="15" customHeight="1">
      <c r="A7" s="184" t="s">
        <v>8</v>
      </c>
      <c r="B7" s="264"/>
      <c r="D7" s="184" t="s">
        <v>51</v>
      </c>
      <c r="E7" s="185"/>
      <c r="F7" s="264"/>
      <c r="H7" s="178" t="s">
        <v>9</v>
      </c>
      <c r="I7" s="179"/>
      <c r="J7" s="180"/>
      <c r="K7" s="184" t="s">
        <v>8</v>
      </c>
      <c r="L7" s="185"/>
      <c r="M7" s="188" t="s">
        <v>10</v>
      </c>
      <c r="N7" s="189"/>
      <c r="O7" s="192" t="s">
        <v>11</v>
      </c>
      <c r="P7" s="193"/>
      <c r="Q7" s="196" t="s">
        <v>12</v>
      </c>
    </row>
    <row r="8" spans="1:17">
      <c r="A8" s="186"/>
      <c r="B8" s="265"/>
      <c r="D8" s="186"/>
      <c r="E8" s="187"/>
      <c r="F8" s="265"/>
      <c r="H8" s="181"/>
      <c r="I8" s="182"/>
      <c r="J8" s="183"/>
      <c r="K8" s="186"/>
      <c r="L8" s="187"/>
      <c r="M8" s="190"/>
      <c r="N8" s="191"/>
      <c r="O8" s="194"/>
      <c r="P8" s="195"/>
      <c r="Q8" s="197"/>
    </row>
    <row r="9" spans="1:17">
      <c r="A9" s="63" t="s">
        <v>22</v>
      </c>
      <c r="B9" s="7">
        <v>267282.95</v>
      </c>
      <c r="D9" s="250" t="s">
        <v>52</v>
      </c>
      <c r="E9" s="64" t="s">
        <v>53</v>
      </c>
      <c r="F9" s="16">
        <v>0</v>
      </c>
      <c r="H9" s="220" t="s">
        <v>13</v>
      </c>
      <c r="I9" s="8" t="s">
        <v>22</v>
      </c>
      <c r="J9" s="8"/>
      <c r="K9" s="9">
        <f>B9</f>
        <v>267282.95</v>
      </c>
      <c r="L9" s="65" t="s">
        <v>16</v>
      </c>
      <c r="M9" s="66">
        <v>4.8899999999999999E-2</v>
      </c>
      <c r="N9" s="10" t="s">
        <v>3</v>
      </c>
      <c r="O9" s="66">
        <f>B19</f>
        <v>0</v>
      </c>
      <c r="P9" s="8" t="s">
        <v>3</v>
      </c>
      <c r="Q9" s="131">
        <f>$K9*($M9+O9)</f>
        <v>13070.136254999999</v>
      </c>
    </row>
    <row r="10" spans="1:17">
      <c r="A10" s="67" t="s">
        <v>24</v>
      </c>
      <c r="B10" s="16">
        <v>707710.3</v>
      </c>
      <c r="D10" s="230"/>
      <c r="E10" s="64" t="s">
        <v>54</v>
      </c>
      <c r="F10" s="16">
        <v>0</v>
      </c>
      <c r="H10" s="222"/>
      <c r="I10" s="15" t="s">
        <v>24</v>
      </c>
      <c r="J10" s="15"/>
      <c r="K10" s="68">
        <f>B10</f>
        <v>707710.3</v>
      </c>
      <c r="L10" s="49" t="s">
        <v>16</v>
      </c>
      <c r="M10" s="69">
        <v>4.24E-2</v>
      </c>
      <c r="N10" s="17" t="s">
        <v>3</v>
      </c>
      <c r="O10" s="69">
        <f>B20</f>
        <v>0</v>
      </c>
      <c r="P10" s="15" t="s">
        <v>3</v>
      </c>
      <c r="Q10" s="131">
        <f t="shared" ref="Q10:Q12" si="0">$K10*($M10+O10)</f>
        <v>30006.916720000001</v>
      </c>
    </row>
    <row r="11" spans="1:17">
      <c r="A11" s="67" t="s">
        <v>55</v>
      </c>
      <c r="B11" s="16">
        <v>243504.83</v>
      </c>
      <c r="D11" s="215"/>
      <c r="E11" s="64" t="s">
        <v>56</v>
      </c>
      <c r="F11" s="16">
        <v>0</v>
      </c>
      <c r="H11" s="222"/>
      <c r="I11" s="15" t="s">
        <v>55</v>
      </c>
      <c r="J11" s="15"/>
      <c r="K11" s="68">
        <f>B11</f>
        <v>243504.83</v>
      </c>
      <c r="L11" s="49" t="s">
        <v>16</v>
      </c>
      <c r="M11" s="69">
        <v>2.2100000000000002E-2</v>
      </c>
      <c r="N11" s="17" t="s">
        <v>3</v>
      </c>
      <c r="O11" s="69">
        <f>B21</f>
        <v>0</v>
      </c>
      <c r="P11" s="15" t="s">
        <v>3</v>
      </c>
      <c r="Q11" s="131">
        <f t="shared" si="0"/>
        <v>5381.4567429999997</v>
      </c>
    </row>
    <row r="12" spans="1:17">
      <c r="A12" s="70" t="s">
        <v>57</v>
      </c>
      <c r="B12" s="71">
        <v>129532.42</v>
      </c>
      <c r="D12" s="72" t="s">
        <v>58</v>
      </c>
      <c r="E12" s="73"/>
      <c r="F12" s="21">
        <v>0</v>
      </c>
      <c r="H12" s="221"/>
      <c r="I12" s="15" t="s">
        <v>57</v>
      </c>
      <c r="J12" s="74"/>
      <c r="K12" s="68">
        <f>B12</f>
        <v>129532.42</v>
      </c>
      <c r="L12" s="49" t="s">
        <v>16</v>
      </c>
      <c r="M12" s="69">
        <v>1.9900000000000001E-2</v>
      </c>
      <c r="N12" s="17" t="s">
        <v>3</v>
      </c>
      <c r="O12" s="69">
        <f>B22</f>
        <v>0</v>
      </c>
      <c r="P12" s="15" t="s">
        <v>3</v>
      </c>
      <c r="Q12" s="119">
        <f t="shared" si="0"/>
        <v>2577.695158</v>
      </c>
    </row>
    <row r="13" spans="1:17">
      <c r="A13" s="1"/>
      <c r="H13" s="224" t="s">
        <v>59</v>
      </c>
      <c r="I13" s="251" t="s">
        <v>52</v>
      </c>
      <c r="J13" s="15" t="s">
        <v>53</v>
      </c>
      <c r="K13" s="68">
        <f>F9</f>
        <v>0</v>
      </c>
      <c r="L13" s="49" t="s">
        <v>60</v>
      </c>
      <c r="M13" s="69">
        <f>M14*0.33</f>
        <v>9.6690000000000005E-3</v>
      </c>
      <c r="N13" s="75" t="s">
        <v>61</v>
      </c>
      <c r="O13" s="23"/>
      <c r="P13" s="76"/>
      <c r="Q13" s="119">
        <f>$K13*($M13)</f>
        <v>0</v>
      </c>
    </row>
    <row r="14" spans="1:17">
      <c r="A14" s="146" t="s">
        <v>25</v>
      </c>
      <c r="B14" s="262">
        <v>943.28</v>
      </c>
      <c r="C14" s="135"/>
      <c r="D14" s="258" t="s">
        <v>62</v>
      </c>
      <c r="E14" s="259"/>
      <c r="F14" s="260">
        <v>15</v>
      </c>
      <c r="H14" s="222"/>
      <c r="I14" s="252"/>
      <c r="J14" s="15" t="s">
        <v>54</v>
      </c>
      <c r="K14" s="68">
        <f t="shared" ref="K14:K16" si="1">F10</f>
        <v>0</v>
      </c>
      <c r="L14" s="49" t="s">
        <v>60</v>
      </c>
      <c r="M14" s="69">
        <v>2.93E-2</v>
      </c>
      <c r="N14" s="75" t="s">
        <v>61</v>
      </c>
      <c r="O14" s="23"/>
      <c r="P14" s="76"/>
      <c r="Q14" s="119">
        <f t="shared" ref="Q14:Q18" si="2">$K14*($M14)</f>
        <v>0</v>
      </c>
    </row>
    <row r="15" spans="1:17">
      <c r="A15" s="134" t="s">
        <v>63</v>
      </c>
      <c r="B15" s="263"/>
      <c r="C15" s="135"/>
      <c r="D15" s="147" t="s">
        <v>4</v>
      </c>
      <c r="E15" s="148" t="s">
        <v>64</v>
      </c>
      <c r="F15" s="261"/>
      <c r="H15" s="222"/>
      <c r="I15" s="253"/>
      <c r="J15" s="15" t="s">
        <v>56</v>
      </c>
      <c r="K15" s="68">
        <f t="shared" si="1"/>
        <v>0</v>
      </c>
      <c r="L15" s="49" t="s">
        <v>60</v>
      </c>
      <c r="M15" s="69">
        <f>M14*3</f>
        <v>8.7900000000000006E-2</v>
      </c>
      <c r="N15" s="75" t="s">
        <v>61</v>
      </c>
      <c r="O15" s="23"/>
      <c r="P15" s="76"/>
      <c r="Q15" s="119">
        <f t="shared" si="2"/>
        <v>0</v>
      </c>
    </row>
    <row r="16" spans="1:17" ht="12.75" thickBot="1">
      <c r="A16" s="135"/>
      <c r="B16" s="135"/>
      <c r="C16" s="135"/>
      <c r="D16" s="135"/>
      <c r="E16" s="135"/>
      <c r="F16" s="135"/>
      <c r="H16" s="221"/>
      <c r="I16" s="144" t="s">
        <v>58</v>
      </c>
      <c r="J16" s="145"/>
      <c r="K16" s="68">
        <f t="shared" si="1"/>
        <v>0</v>
      </c>
      <c r="L16" s="78" t="s">
        <v>60</v>
      </c>
      <c r="M16" s="79">
        <v>2.23E-2</v>
      </c>
      <c r="N16" s="80" t="s">
        <v>61</v>
      </c>
      <c r="O16" s="81"/>
      <c r="P16" s="82"/>
      <c r="Q16" s="119">
        <f t="shared" si="2"/>
        <v>0</v>
      </c>
    </row>
    <row r="17" spans="1:17">
      <c r="A17" s="254" t="s">
        <v>65</v>
      </c>
      <c r="B17" s="255"/>
      <c r="C17" s="135"/>
      <c r="D17" s="258" t="s">
        <v>39</v>
      </c>
      <c r="E17" s="259"/>
      <c r="F17" s="260">
        <v>12</v>
      </c>
      <c r="H17" s="123" t="s">
        <v>25</v>
      </c>
      <c r="I17" s="113" t="s">
        <v>46</v>
      </c>
      <c r="J17" s="114">
        <f>F17</f>
        <v>12</v>
      </c>
      <c r="K17" s="68">
        <f>B14*F17</f>
        <v>11319.36</v>
      </c>
      <c r="L17" s="49" t="s">
        <v>66</v>
      </c>
      <c r="M17" s="83">
        <v>1.1180000000000001</v>
      </c>
      <c r="N17" s="84" t="s">
        <v>67</v>
      </c>
      <c r="O17" s="23"/>
      <c r="P17" s="76"/>
      <c r="Q17" s="119">
        <f t="shared" si="2"/>
        <v>12655.044480000002</v>
      </c>
    </row>
    <row r="18" spans="1:17">
      <c r="A18" s="256"/>
      <c r="B18" s="257"/>
      <c r="C18" s="135"/>
      <c r="D18" s="236" t="s">
        <v>4</v>
      </c>
      <c r="E18" s="237"/>
      <c r="F18" s="261"/>
      <c r="H18" s="122" t="s">
        <v>68</v>
      </c>
      <c r="I18" s="133"/>
      <c r="J18" s="114">
        <f>F17</f>
        <v>12</v>
      </c>
      <c r="K18" s="44">
        <f>(K9/1460)*F17</f>
        <v>2196.8461643835617</v>
      </c>
      <c r="L18" s="85" t="s">
        <v>66</v>
      </c>
      <c r="M18" s="86">
        <v>19.873999999999999</v>
      </c>
      <c r="N18" s="87" t="s">
        <v>67</v>
      </c>
      <c r="O18" s="46"/>
      <c r="P18" s="88"/>
      <c r="Q18" s="119">
        <f t="shared" si="2"/>
        <v>43660.120670958902</v>
      </c>
    </row>
    <row r="19" spans="1:17">
      <c r="A19" s="149" t="s">
        <v>22</v>
      </c>
      <c r="B19" s="150"/>
      <c r="C19" s="135"/>
      <c r="D19" s="135"/>
      <c r="E19" s="135"/>
      <c r="F19" s="135"/>
      <c r="H19" s="121"/>
      <c r="I19" s="132"/>
      <c r="J19" s="141"/>
      <c r="K19" s="40"/>
      <c r="L19" s="42"/>
      <c r="M19" s="40"/>
      <c r="N19" s="43"/>
      <c r="O19" s="40"/>
      <c r="P19" s="39" t="s">
        <v>43</v>
      </c>
      <c r="Q19" s="118">
        <f>SUM(Q9:Q18)</f>
        <v>107351.3700269589</v>
      </c>
    </row>
    <row r="20" spans="1:17">
      <c r="A20" s="151" t="s">
        <v>24</v>
      </c>
      <c r="B20" s="152"/>
      <c r="C20" s="135"/>
      <c r="D20" s="135"/>
      <c r="E20" s="135"/>
      <c r="F20" s="135"/>
      <c r="H20" s="122" t="s">
        <v>44</v>
      </c>
      <c r="I20" s="133"/>
      <c r="J20" s="142"/>
      <c r="K20" s="44">
        <f>SUM(K9:K12)</f>
        <v>1348030.5</v>
      </c>
      <c r="L20" s="85" t="s">
        <v>16</v>
      </c>
      <c r="M20" s="90">
        <v>1E-3</v>
      </c>
      <c r="N20" s="91" t="s">
        <v>3</v>
      </c>
      <c r="O20" s="46"/>
      <c r="P20" s="88"/>
      <c r="Q20" s="119">
        <f>K20*M20</f>
        <v>1348.0305000000001</v>
      </c>
    </row>
    <row r="21" spans="1:17">
      <c r="A21" s="151" t="s">
        <v>55</v>
      </c>
      <c r="B21" s="152"/>
      <c r="C21" s="135"/>
      <c r="D21" s="135"/>
      <c r="E21" s="135"/>
      <c r="F21" s="135"/>
      <c r="H21" s="123" t="s">
        <v>45</v>
      </c>
      <c r="I21" s="113" t="s">
        <v>46</v>
      </c>
      <c r="J21" s="114">
        <f>F17</f>
        <v>12</v>
      </c>
      <c r="K21" s="48">
        <f>F14*F17</f>
        <v>180</v>
      </c>
      <c r="L21" s="49" t="s">
        <v>27</v>
      </c>
      <c r="M21" s="50">
        <v>2.65</v>
      </c>
      <c r="N21" s="51" t="s">
        <v>28</v>
      </c>
      <c r="O21" s="23"/>
      <c r="P21" s="76"/>
      <c r="Q21" s="119">
        <f t="shared" ref="Q21:Q22" si="3">K21*M21</f>
        <v>477</v>
      </c>
    </row>
    <row r="22" spans="1:17">
      <c r="A22" s="153" t="s">
        <v>57</v>
      </c>
      <c r="B22" s="154"/>
      <c r="C22" s="135"/>
      <c r="D22" s="135"/>
      <c r="E22" s="135"/>
      <c r="F22" s="135"/>
      <c r="H22" s="124" t="s">
        <v>47</v>
      </c>
      <c r="I22" s="113" t="s">
        <v>46</v>
      </c>
      <c r="J22" s="114">
        <f>F17</f>
        <v>12</v>
      </c>
      <c r="K22" s="48">
        <f>F14*F17</f>
        <v>180</v>
      </c>
      <c r="L22" s="49" t="s">
        <v>27</v>
      </c>
      <c r="M22" s="50">
        <v>0</v>
      </c>
      <c r="N22" s="51" t="s">
        <v>28</v>
      </c>
      <c r="O22" s="23"/>
      <c r="P22" s="76"/>
      <c r="Q22" s="119">
        <f t="shared" si="3"/>
        <v>0</v>
      </c>
    </row>
    <row r="23" spans="1:17" ht="12.75" thickBot="1">
      <c r="A23" s="135"/>
      <c r="B23" s="135"/>
      <c r="C23" s="135"/>
      <c r="D23" s="135"/>
      <c r="E23" s="135"/>
      <c r="F23" s="135"/>
      <c r="H23" s="125"/>
      <c r="I23" s="54"/>
      <c r="J23" s="54"/>
      <c r="K23" s="55"/>
      <c r="L23" s="55"/>
      <c r="M23" s="55"/>
      <c r="N23" s="54" t="s">
        <v>82</v>
      </c>
      <c r="O23" s="56"/>
      <c r="P23" s="55"/>
      <c r="Q23" s="120">
        <f>Q19+Q20+Q21+Q22</f>
        <v>109176.4005269589</v>
      </c>
    </row>
    <row r="24" spans="1:17" s="5" customFormat="1" ht="9" customHeight="1">
      <c r="A24" s="155"/>
      <c r="B24" s="155"/>
      <c r="C24" s="155"/>
      <c r="D24" s="155"/>
      <c r="E24" s="155"/>
      <c r="F24" s="155"/>
      <c r="H24" s="93"/>
      <c r="I24" s="93"/>
      <c r="J24" s="93"/>
      <c r="K24" s="94"/>
      <c r="L24" s="94"/>
      <c r="M24" s="94"/>
      <c r="N24" s="93"/>
      <c r="O24" s="94"/>
      <c r="P24" s="94"/>
      <c r="Q24" s="95"/>
    </row>
    <row r="25" spans="1:17" ht="15.75" customHeight="1" thickBot="1">
      <c r="A25" s="135"/>
      <c r="B25" s="135"/>
      <c r="C25" s="135"/>
      <c r="D25" s="135"/>
      <c r="E25" s="135"/>
      <c r="F25" s="135"/>
      <c r="H25" s="2"/>
      <c r="I25" s="2"/>
      <c r="J25" s="2"/>
      <c r="K25" s="2"/>
      <c r="L25" s="2"/>
      <c r="M25" s="2"/>
      <c r="N25" s="2"/>
      <c r="O25" s="2"/>
      <c r="P25" s="2"/>
      <c r="Q25" s="2"/>
    </row>
    <row r="26" spans="1:17" ht="12.75" thickBot="1">
      <c r="A26" s="247" t="s">
        <v>49</v>
      </c>
      <c r="B26" s="248"/>
      <c r="C26" s="248"/>
      <c r="D26" s="248"/>
      <c r="E26" s="248"/>
      <c r="F26" s="249"/>
      <c r="H26" s="169" t="s">
        <v>50</v>
      </c>
      <c r="I26" s="170"/>
      <c r="J26" s="170"/>
      <c r="K26" s="170"/>
      <c r="L26" s="170"/>
      <c r="M26" s="170"/>
      <c r="N26" s="170"/>
      <c r="O26" s="170"/>
      <c r="P26" s="170"/>
      <c r="Q26" s="171"/>
    </row>
    <row r="27" spans="1:17" ht="6" customHeight="1" thickBot="1">
      <c r="A27" s="135"/>
      <c r="B27" s="135"/>
      <c r="C27" s="135"/>
      <c r="D27" s="135"/>
      <c r="E27" s="135"/>
      <c r="F27" s="135"/>
      <c r="H27" s="62"/>
      <c r="I27" s="62"/>
      <c r="J27" s="62"/>
      <c r="K27" s="62"/>
      <c r="L27" s="62"/>
      <c r="M27" s="62"/>
      <c r="N27" s="62"/>
      <c r="O27" s="62"/>
      <c r="P27" s="62"/>
      <c r="Q27" s="62"/>
    </row>
    <row r="28" spans="1:17" ht="15" customHeight="1">
      <c r="A28" s="266" t="s">
        <v>8</v>
      </c>
      <c r="B28" s="267"/>
      <c r="C28" s="135"/>
      <c r="D28" s="266" t="s">
        <v>51</v>
      </c>
      <c r="E28" s="270"/>
      <c r="F28" s="267"/>
      <c r="H28" s="178" t="s">
        <v>9</v>
      </c>
      <c r="I28" s="179"/>
      <c r="J28" s="180"/>
      <c r="K28" s="184" t="s">
        <v>8</v>
      </c>
      <c r="L28" s="185"/>
      <c r="M28" s="188" t="s">
        <v>10</v>
      </c>
      <c r="N28" s="189"/>
      <c r="O28" s="192" t="s">
        <v>11</v>
      </c>
      <c r="P28" s="193"/>
      <c r="Q28" s="196" t="s">
        <v>12</v>
      </c>
    </row>
    <row r="29" spans="1:17">
      <c r="A29" s="268"/>
      <c r="B29" s="269"/>
      <c r="C29" s="135"/>
      <c r="D29" s="268"/>
      <c r="E29" s="271"/>
      <c r="F29" s="269"/>
      <c r="H29" s="181"/>
      <c r="I29" s="182"/>
      <c r="J29" s="183"/>
      <c r="K29" s="186"/>
      <c r="L29" s="187"/>
      <c r="M29" s="190"/>
      <c r="N29" s="191"/>
      <c r="O29" s="194"/>
      <c r="P29" s="195"/>
      <c r="Q29" s="197"/>
    </row>
    <row r="30" spans="1:17">
      <c r="A30" s="149" t="s">
        <v>22</v>
      </c>
      <c r="B30" s="156">
        <v>17617</v>
      </c>
      <c r="C30" s="135"/>
      <c r="D30" s="272" t="s">
        <v>52</v>
      </c>
      <c r="E30" s="157" t="s">
        <v>53</v>
      </c>
      <c r="F30" s="158">
        <v>0</v>
      </c>
      <c r="H30" s="220" t="s">
        <v>13</v>
      </c>
      <c r="I30" s="8" t="s">
        <v>22</v>
      </c>
      <c r="J30" s="8"/>
      <c r="K30" s="9">
        <f>B30</f>
        <v>17617</v>
      </c>
      <c r="L30" s="65" t="s">
        <v>16</v>
      </c>
      <c r="M30" s="66">
        <v>4.8899999999999999E-2</v>
      </c>
      <c r="N30" s="10" t="s">
        <v>3</v>
      </c>
      <c r="O30" s="66">
        <f>B40</f>
        <v>0</v>
      </c>
      <c r="P30" s="8" t="s">
        <v>3</v>
      </c>
      <c r="Q30" s="131">
        <f>$K30*($M30+O30)</f>
        <v>861.47129999999993</v>
      </c>
    </row>
    <row r="31" spans="1:17">
      <c r="A31" s="151" t="s">
        <v>24</v>
      </c>
      <c r="B31" s="158">
        <v>80714</v>
      </c>
      <c r="C31" s="135"/>
      <c r="D31" s="273"/>
      <c r="E31" s="157" t="s">
        <v>54</v>
      </c>
      <c r="F31" s="158">
        <v>0</v>
      </c>
      <c r="H31" s="222"/>
      <c r="I31" s="15" t="s">
        <v>24</v>
      </c>
      <c r="J31" s="15"/>
      <c r="K31" s="68">
        <f>B31</f>
        <v>80714</v>
      </c>
      <c r="L31" s="49" t="s">
        <v>16</v>
      </c>
      <c r="M31" s="69">
        <v>4.24E-2</v>
      </c>
      <c r="N31" s="17" t="s">
        <v>3</v>
      </c>
      <c r="O31" s="69">
        <f>B41</f>
        <v>0</v>
      </c>
      <c r="P31" s="15" t="s">
        <v>3</v>
      </c>
      <c r="Q31" s="131">
        <f t="shared" ref="Q31:Q33" si="4">$K31*($M31+O31)</f>
        <v>3422.2736</v>
      </c>
    </row>
    <row r="32" spans="1:17">
      <c r="A32" s="151" t="s">
        <v>55</v>
      </c>
      <c r="B32" s="158">
        <v>50958</v>
      </c>
      <c r="C32" s="135"/>
      <c r="D32" s="274"/>
      <c r="E32" s="157" t="s">
        <v>56</v>
      </c>
      <c r="F32" s="158">
        <v>0</v>
      </c>
      <c r="H32" s="222"/>
      <c r="I32" s="15" t="s">
        <v>55</v>
      </c>
      <c r="J32" s="15"/>
      <c r="K32" s="68">
        <f>B32</f>
        <v>50958</v>
      </c>
      <c r="L32" s="49" t="s">
        <v>16</v>
      </c>
      <c r="M32" s="69">
        <v>2.2100000000000002E-2</v>
      </c>
      <c r="N32" s="17" t="s">
        <v>3</v>
      </c>
      <c r="O32" s="69">
        <f>B42</f>
        <v>0</v>
      </c>
      <c r="P32" s="15" t="s">
        <v>3</v>
      </c>
      <c r="Q32" s="131">
        <f t="shared" si="4"/>
        <v>1126.1718000000001</v>
      </c>
    </row>
    <row r="33" spans="1:17">
      <c r="A33" s="153" t="s">
        <v>57</v>
      </c>
      <c r="B33" s="159">
        <v>28049</v>
      </c>
      <c r="C33" s="135"/>
      <c r="D33" s="160" t="s">
        <v>58</v>
      </c>
      <c r="E33" s="161"/>
      <c r="F33" s="162">
        <v>0</v>
      </c>
      <c r="H33" s="221"/>
      <c r="I33" s="15" t="s">
        <v>57</v>
      </c>
      <c r="J33" s="74"/>
      <c r="K33" s="68">
        <f>B33</f>
        <v>28049</v>
      </c>
      <c r="L33" s="49" t="s">
        <v>16</v>
      </c>
      <c r="M33" s="69">
        <v>1.9900000000000001E-2</v>
      </c>
      <c r="N33" s="17" t="s">
        <v>3</v>
      </c>
      <c r="O33" s="69">
        <f>B43</f>
        <v>0</v>
      </c>
      <c r="P33" s="15" t="s">
        <v>3</v>
      </c>
      <c r="Q33" s="119">
        <f t="shared" si="4"/>
        <v>558.17510000000004</v>
      </c>
    </row>
    <row r="34" spans="1:17">
      <c r="A34" s="135"/>
      <c r="B34" s="135"/>
      <c r="C34" s="135"/>
      <c r="D34" s="135"/>
      <c r="E34" s="135"/>
      <c r="F34" s="135"/>
      <c r="H34" s="224" t="s">
        <v>59</v>
      </c>
      <c r="I34" s="251" t="s">
        <v>52</v>
      </c>
      <c r="J34" s="15" t="s">
        <v>53</v>
      </c>
      <c r="K34" s="68">
        <f>F30</f>
        <v>0</v>
      </c>
      <c r="L34" s="49" t="s">
        <v>60</v>
      </c>
      <c r="M34" s="69">
        <f>M35*0.33</f>
        <v>9.6690000000000005E-3</v>
      </c>
      <c r="N34" s="75" t="s">
        <v>61</v>
      </c>
      <c r="O34" s="23"/>
      <c r="P34" s="76"/>
      <c r="Q34" s="119">
        <f>$K34*($M34)</f>
        <v>0</v>
      </c>
    </row>
    <row r="35" spans="1:17">
      <c r="A35" s="146" t="s">
        <v>25</v>
      </c>
      <c r="B35" s="262">
        <v>165.41</v>
      </c>
      <c r="C35" s="135"/>
      <c r="D35" s="258" t="s">
        <v>62</v>
      </c>
      <c r="E35" s="259"/>
      <c r="F35" s="260">
        <v>2</v>
      </c>
      <c r="H35" s="222"/>
      <c r="I35" s="252"/>
      <c r="J35" s="15" t="s">
        <v>54</v>
      </c>
      <c r="K35" s="68">
        <f t="shared" ref="K35:K37" si="5">F31</f>
        <v>0</v>
      </c>
      <c r="L35" s="49" t="s">
        <v>60</v>
      </c>
      <c r="M35" s="69">
        <v>2.93E-2</v>
      </c>
      <c r="N35" s="75" t="s">
        <v>61</v>
      </c>
      <c r="O35" s="23"/>
      <c r="P35" s="76"/>
      <c r="Q35" s="119">
        <f t="shared" ref="Q35:Q39" si="6">$K35*($M35)</f>
        <v>0</v>
      </c>
    </row>
    <row r="36" spans="1:17">
      <c r="A36" s="134" t="s">
        <v>63</v>
      </c>
      <c r="B36" s="263"/>
      <c r="C36" s="135"/>
      <c r="D36" s="147" t="s">
        <v>4</v>
      </c>
      <c r="E36" s="148" t="s">
        <v>69</v>
      </c>
      <c r="F36" s="261"/>
      <c r="H36" s="222"/>
      <c r="I36" s="253"/>
      <c r="J36" s="15" t="s">
        <v>56</v>
      </c>
      <c r="K36" s="68">
        <f t="shared" si="5"/>
        <v>0</v>
      </c>
      <c r="L36" s="49" t="s">
        <v>60</v>
      </c>
      <c r="M36" s="69">
        <f>M35*3</f>
        <v>8.7900000000000006E-2</v>
      </c>
      <c r="N36" s="75" t="s">
        <v>61</v>
      </c>
      <c r="O36" s="23"/>
      <c r="P36" s="76"/>
      <c r="Q36" s="119">
        <f t="shared" si="6"/>
        <v>0</v>
      </c>
    </row>
    <row r="37" spans="1:17" ht="12.75" thickBot="1">
      <c r="A37" s="135"/>
      <c r="B37" s="135"/>
      <c r="C37" s="135"/>
      <c r="D37" s="135"/>
      <c r="E37" s="135"/>
      <c r="F37" s="135"/>
      <c r="H37" s="221"/>
      <c r="I37" s="20" t="s">
        <v>58</v>
      </c>
      <c r="J37" s="12"/>
      <c r="K37" s="68">
        <f t="shared" si="5"/>
        <v>0</v>
      </c>
      <c r="L37" s="78" t="s">
        <v>60</v>
      </c>
      <c r="M37" s="79">
        <v>2.23E-2</v>
      </c>
      <c r="N37" s="80" t="s">
        <v>61</v>
      </c>
      <c r="O37" s="81"/>
      <c r="P37" s="82"/>
      <c r="Q37" s="119">
        <f t="shared" si="6"/>
        <v>0</v>
      </c>
    </row>
    <row r="38" spans="1:17">
      <c r="A38" s="254" t="s">
        <v>70</v>
      </c>
      <c r="B38" s="255"/>
      <c r="C38" s="135"/>
      <c r="D38" s="258" t="s">
        <v>39</v>
      </c>
      <c r="E38" s="259"/>
      <c r="F38" s="260">
        <v>12</v>
      </c>
      <c r="H38" s="123" t="s">
        <v>25</v>
      </c>
      <c r="I38" s="113" t="s">
        <v>46</v>
      </c>
      <c r="J38" s="114">
        <f>F38</f>
        <v>12</v>
      </c>
      <c r="K38" s="68">
        <f>B35*F38</f>
        <v>1984.92</v>
      </c>
      <c r="L38" s="49" t="s">
        <v>66</v>
      </c>
      <c r="M38" s="83">
        <v>1.1180000000000001</v>
      </c>
      <c r="N38" s="84" t="s">
        <v>67</v>
      </c>
      <c r="O38" s="23"/>
      <c r="P38" s="76"/>
      <c r="Q38" s="119">
        <f t="shared" si="6"/>
        <v>2219.1405600000003</v>
      </c>
    </row>
    <row r="39" spans="1:17">
      <c r="A39" s="256"/>
      <c r="B39" s="257"/>
      <c r="C39" s="135"/>
      <c r="D39" s="236" t="s">
        <v>4</v>
      </c>
      <c r="E39" s="237"/>
      <c r="F39" s="261"/>
      <c r="H39" s="122" t="s">
        <v>68</v>
      </c>
      <c r="I39" s="133"/>
      <c r="J39" s="114">
        <f>F38</f>
        <v>12</v>
      </c>
      <c r="K39" s="44">
        <f>(K30/1005)*F38</f>
        <v>210.35223880597016</v>
      </c>
      <c r="L39" s="85" t="s">
        <v>66</v>
      </c>
      <c r="M39" s="86">
        <v>19.873999999999999</v>
      </c>
      <c r="N39" s="87" t="s">
        <v>67</v>
      </c>
      <c r="O39" s="46"/>
      <c r="P39" s="88"/>
      <c r="Q39" s="119">
        <f t="shared" si="6"/>
        <v>4180.5403940298511</v>
      </c>
    </row>
    <row r="40" spans="1:17">
      <c r="A40" s="63" t="s">
        <v>22</v>
      </c>
      <c r="B40" s="33"/>
      <c r="H40" s="121"/>
      <c r="I40" s="132"/>
      <c r="J40" s="141"/>
      <c r="K40" s="40"/>
      <c r="L40" s="42"/>
      <c r="M40" s="40"/>
      <c r="N40" s="43"/>
      <c r="O40" s="40"/>
      <c r="P40" s="39" t="s">
        <v>43</v>
      </c>
      <c r="Q40" s="118">
        <f>SUM(Q30:Q39)</f>
        <v>12367.772754029851</v>
      </c>
    </row>
    <row r="41" spans="1:17">
      <c r="A41" s="67" t="s">
        <v>24</v>
      </c>
      <c r="B41" s="89"/>
      <c r="H41" s="122" t="s">
        <v>44</v>
      </c>
      <c r="I41" s="133"/>
      <c r="J41" s="142"/>
      <c r="K41" s="44">
        <f>SUM(K30:K33)</f>
        <v>177338</v>
      </c>
      <c r="L41" s="85" t="s">
        <v>16</v>
      </c>
      <c r="M41" s="90">
        <v>1E-3</v>
      </c>
      <c r="N41" s="91" t="s">
        <v>3</v>
      </c>
      <c r="O41" s="46"/>
      <c r="P41" s="88"/>
      <c r="Q41" s="119">
        <f>K41*M41</f>
        <v>177.33799999999999</v>
      </c>
    </row>
    <row r="42" spans="1:17">
      <c r="A42" s="67" t="s">
        <v>55</v>
      </c>
      <c r="B42" s="89"/>
      <c r="H42" s="123" t="s">
        <v>45</v>
      </c>
      <c r="I42" s="113" t="s">
        <v>46</v>
      </c>
      <c r="J42" s="114">
        <f>F38</f>
        <v>12</v>
      </c>
      <c r="K42" s="48">
        <f>F35*F38</f>
        <v>24</v>
      </c>
      <c r="L42" s="49" t="s">
        <v>27</v>
      </c>
      <c r="M42" s="50">
        <v>2.65</v>
      </c>
      <c r="N42" s="51" t="s">
        <v>28</v>
      </c>
      <c r="O42" s="23"/>
      <c r="P42" s="76"/>
      <c r="Q42" s="119">
        <f t="shared" ref="Q42:Q43" si="7">K42*M42</f>
        <v>63.599999999999994</v>
      </c>
    </row>
    <row r="43" spans="1:17">
      <c r="A43" s="70" t="s">
        <v>57</v>
      </c>
      <c r="B43" s="92"/>
      <c r="H43" s="124" t="s">
        <v>47</v>
      </c>
      <c r="I43" s="113" t="s">
        <v>46</v>
      </c>
      <c r="J43" s="114">
        <f>F38</f>
        <v>12</v>
      </c>
      <c r="K43" s="48">
        <f>F35*F38</f>
        <v>24</v>
      </c>
      <c r="L43" s="49" t="s">
        <v>27</v>
      </c>
      <c r="M43" s="50">
        <v>0</v>
      </c>
      <c r="N43" s="51" t="s">
        <v>28</v>
      </c>
      <c r="O43" s="23"/>
      <c r="P43" s="76"/>
      <c r="Q43" s="119">
        <f t="shared" si="7"/>
        <v>0</v>
      </c>
    </row>
    <row r="44" spans="1:17" ht="12.75" thickBot="1">
      <c r="A44" s="1"/>
      <c r="H44" s="125"/>
      <c r="I44" s="143"/>
      <c r="J44" s="143"/>
      <c r="K44" s="55"/>
      <c r="L44" s="55"/>
      <c r="M44" s="55"/>
      <c r="N44" s="54" t="s">
        <v>83</v>
      </c>
      <c r="O44" s="56"/>
      <c r="P44" s="55"/>
      <c r="Q44" s="120">
        <f>Q40+Q41+Q42+Q43</f>
        <v>12608.710754029851</v>
      </c>
    </row>
    <row r="45" spans="1:17" ht="9" customHeight="1" thickBot="1">
      <c r="A45" s="1"/>
      <c r="H45" s="2"/>
      <c r="I45" s="2"/>
      <c r="J45" s="2"/>
      <c r="K45" s="2"/>
      <c r="L45" s="2"/>
      <c r="M45" s="2"/>
      <c r="N45" s="2"/>
      <c r="O45" s="2"/>
      <c r="P45" s="2"/>
      <c r="Q45" s="2"/>
    </row>
    <row r="46" spans="1:17" ht="12.75" thickBot="1">
      <c r="A46" s="3"/>
      <c r="B46" s="3"/>
      <c r="C46" s="3"/>
      <c r="E46" s="2"/>
      <c r="F46" s="2"/>
      <c r="H46" s="136"/>
      <c r="I46" s="137"/>
      <c r="J46" s="137"/>
      <c r="K46" s="138"/>
      <c r="L46" s="138"/>
      <c r="M46" s="138"/>
      <c r="N46" s="54" t="s">
        <v>84</v>
      </c>
      <c r="O46" s="139"/>
      <c r="P46" s="138"/>
      <c r="Q46" s="140">
        <f>Q44+Q23</f>
        <v>121785.11128098874</v>
      </c>
    </row>
    <row r="47" spans="1:17">
      <c r="A47" s="3"/>
      <c r="B47" s="3"/>
      <c r="C47" s="3"/>
      <c r="E47" s="2"/>
      <c r="F47" s="2"/>
    </row>
    <row r="48" spans="1:17">
      <c r="A48" s="3"/>
      <c r="B48" s="3"/>
      <c r="C48" s="3"/>
      <c r="E48" s="2"/>
      <c r="F48" s="2"/>
    </row>
    <row r="49" spans="1:6" ht="18.75" customHeight="1">
      <c r="A49" s="111" t="s">
        <v>0</v>
      </c>
      <c r="B49" s="58"/>
      <c r="C49" s="58"/>
      <c r="D49" s="58"/>
      <c r="E49" s="2"/>
      <c r="F49" s="2"/>
    </row>
    <row r="50" spans="1:6" s="166" customFormat="1" ht="18.75" customHeight="1">
      <c r="A50" s="126" t="s">
        <v>1</v>
      </c>
      <c r="B50" s="163"/>
      <c r="C50" s="164"/>
      <c r="D50" s="164"/>
      <c r="E50" s="165"/>
      <c r="F50" s="165"/>
    </row>
    <row r="51" spans="1:6" s="166" customFormat="1" ht="18.75" customHeight="1">
      <c r="A51" s="129" t="s">
        <v>85</v>
      </c>
      <c r="B51" s="164"/>
      <c r="C51" s="164"/>
      <c r="D51" s="164"/>
      <c r="E51" s="165"/>
      <c r="F51" s="165"/>
    </row>
    <row r="52" spans="1:6" s="166" customFormat="1" ht="18.75" customHeight="1">
      <c r="A52" s="129" t="s">
        <v>2</v>
      </c>
      <c r="B52" s="164"/>
      <c r="C52" s="164"/>
      <c r="D52" s="164"/>
      <c r="E52" s="165"/>
      <c r="F52" s="165"/>
    </row>
    <row r="53" spans="1:6" ht="18.75" customHeight="1">
      <c r="A53" s="3"/>
      <c r="B53" s="3"/>
      <c r="C53" s="3"/>
      <c r="E53" s="2"/>
      <c r="F53" s="2"/>
    </row>
  </sheetData>
  <mergeCells count="42">
    <mergeCell ref="A38:B39"/>
    <mergeCell ref="D38:E38"/>
    <mergeCell ref="F38:F39"/>
    <mergeCell ref="D39:E39"/>
    <mergeCell ref="D30:D32"/>
    <mergeCell ref="H30:H33"/>
    <mergeCell ref="H34:H37"/>
    <mergeCell ref="I34:I36"/>
    <mergeCell ref="B35:B36"/>
    <mergeCell ref="D35:E35"/>
    <mergeCell ref="F35:F36"/>
    <mergeCell ref="H26:Q26"/>
    <mergeCell ref="A28:B29"/>
    <mergeCell ref="D28:F29"/>
    <mergeCell ref="H28:J29"/>
    <mergeCell ref="K28:L29"/>
    <mergeCell ref="M28:N29"/>
    <mergeCell ref="O28:P29"/>
    <mergeCell ref="Q28:Q29"/>
    <mergeCell ref="O7:P8"/>
    <mergeCell ref="Q7:Q8"/>
    <mergeCell ref="A7:B8"/>
    <mergeCell ref="D7:F8"/>
    <mergeCell ref="H7:J8"/>
    <mergeCell ref="K7:L8"/>
    <mergeCell ref="M7:N8"/>
    <mergeCell ref="A1:Q1"/>
    <mergeCell ref="A3:Q3"/>
    <mergeCell ref="A26:F26"/>
    <mergeCell ref="D9:D11"/>
    <mergeCell ref="H9:H12"/>
    <mergeCell ref="H13:H16"/>
    <mergeCell ref="I13:I15"/>
    <mergeCell ref="A17:B18"/>
    <mergeCell ref="D17:E17"/>
    <mergeCell ref="F17:F18"/>
    <mergeCell ref="D18:E18"/>
    <mergeCell ref="B14:B15"/>
    <mergeCell ref="D14:E14"/>
    <mergeCell ref="F14:F15"/>
    <mergeCell ref="A5:F5"/>
    <mergeCell ref="H5:Q5"/>
  </mergeCells>
  <pageMargins left="0.28999999999999998" right="0.37" top="0.74803149606299213" bottom="0.74803149606299213" header="0.31496062992125984" footer="0.31496062992125984"/>
  <pageSetup paperSize="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T32"/>
  <sheetViews>
    <sheetView zoomScale="70" zoomScaleNormal="70" workbookViewId="0">
      <selection activeCell="A2" sqref="A2"/>
    </sheetView>
  </sheetViews>
  <sheetFormatPr defaultRowHeight="12"/>
  <cols>
    <col min="1" max="1" width="18.7109375" style="1" bestFit="1" customWidth="1"/>
    <col min="2" max="2" width="10.140625" style="59" bestFit="1" customWidth="1"/>
    <col min="3" max="3" width="2.5703125" style="1" customWidth="1"/>
    <col min="4" max="4" width="8.7109375" style="1" bestFit="1" customWidth="1"/>
    <col min="5" max="5" width="20.28515625" style="1" bestFit="1" customWidth="1"/>
    <col min="6" max="6" width="8.28515625" style="1" customWidth="1"/>
    <col min="7" max="7" width="3" style="1" customWidth="1"/>
    <col min="8" max="8" width="17.42578125" style="1" bestFit="1" customWidth="1"/>
    <col min="9" max="9" width="18.7109375" style="1" bestFit="1" customWidth="1"/>
    <col min="10" max="10" width="20.28515625" style="1" bestFit="1" customWidth="1"/>
    <col min="11" max="11" width="9.7109375" style="1" bestFit="1" customWidth="1"/>
    <col min="12" max="12" width="5.140625" style="1" bestFit="1" customWidth="1"/>
    <col min="13" max="13" width="8.5703125" style="1" customWidth="1"/>
    <col min="14" max="14" width="8.7109375" style="1" bestFit="1" customWidth="1"/>
    <col min="15" max="15" width="6.85546875" style="1" bestFit="1" customWidth="1"/>
    <col min="16" max="16" width="9.5703125" style="1" bestFit="1" customWidth="1"/>
    <col min="17" max="17" width="14.7109375" style="1" customWidth="1"/>
    <col min="18" max="16384" width="9.140625" style="1"/>
  </cols>
  <sheetData>
    <row r="1" spans="1:20" s="2" customFormat="1" ht="51" customHeight="1">
      <c r="A1" s="238" t="s">
        <v>87</v>
      </c>
      <c r="B1" s="238"/>
      <c r="C1" s="238"/>
      <c r="D1" s="238"/>
      <c r="E1" s="238"/>
      <c r="F1" s="238"/>
      <c r="G1" s="238"/>
      <c r="H1" s="238"/>
      <c r="I1" s="238"/>
      <c r="J1" s="238"/>
      <c r="K1" s="238"/>
      <c r="L1" s="238"/>
      <c r="M1" s="238"/>
      <c r="N1" s="238"/>
      <c r="O1" s="238"/>
      <c r="P1" s="238"/>
      <c r="Q1" s="238"/>
    </row>
    <row r="2" spans="1:20" s="96" customFormat="1" ht="16.5" customHeight="1">
      <c r="A2" s="110"/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</row>
    <row r="3" spans="1:20" s="97" customFormat="1" ht="30" customHeight="1">
      <c r="A3" s="239" t="s">
        <v>77</v>
      </c>
      <c r="B3" s="239"/>
      <c r="C3" s="239"/>
      <c r="D3" s="239"/>
      <c r="E3" s="239"/>
      <c r="F3" s="239"/>
      <c r="G3" s="239"/>
      <c r="H3" s="239"/>
      <c r="I3" s="239"/>
      <c r="J3" s="239"/>
      <c r="K3" s="239"/>
      <c r="L3" s="239"/>
      <c r="M3" s="239"/>
      <c r="N3" s="239"/>
      <c r="O3" s="239"/>
      <c r="P3" s="239"/>
      <c r="Q3" s="239"/>
    </row>
    <row r="4" spans="1:20" ht="30" customHeight="1" thickBot="1">
      <c r="B4" s="1"/>
    </row>
    <row r="5" spans="1:20" ht="12.75" thickBot="1">
      <c r="A5" s="169" t="s">
        <v>71</v>
      </c>
      <c r="B5" s="170"/>
      <c r="C5" s="170"/>
      <c r="D5" s="170"/>
      <c r="E5" s="170"/>
      <c r="F5" s="171"/>
      <c r="H5" s="247" t="s">
        <v>72</v>
      </c>
      <c r="I5" s="248"/>
      <c r="J5" s="248"/>
      <c r="K5" s="248"/>
      <c r="L5" s="248"/>
      <c r="M5" s="248"/>
      <c r="N5" s="248"/>
      <c r="O5" s="248"/>
      <c r="P5" s="248"/>
      <c r="Q5" s="249"/>
    </row>
    <row r="6" spans="1:20" ht="6" customHeight="1" thickBot="1">
      <c r="B6" s="1"/>
    </row>
    <row r="7" spans="1:20" ht="15" customHeight="1">
      <c r="A7" s="184" t="s">
        <v>8</v>
      </c>
      <c r="B7" s="264"/>
      <c r="D7" s="184" t="s">
        <v>51</v>
      </c>
      <c r="E7" s="185"/>
      <c r="F7" s="264"/>
      <c r="H7" s="178" t="s">
        <v>9</v>
      </c>
      <c r="I7" s="179"/>
      <c r="J7" s="180"/>
      <c r="K7" s="184" t="s">
        <v>8</v>
      </c>
      <c r="L7" s="185"/>
      <c r="M7" s="184" t="s">
        <v>10</v>
      </c>
      <c r="N7" s="185"/>
      <c r="O7" s="192" t="s">
        <v>11</v>
      </c>
      <c r="P7" s="227"/>
      <c r="Q7" s="196" t="s">
        <v>12</v>
      </c>
    </row>
    <row r="8" spans="1:20">
      <c r="A8" s="186"/>
      <c r="B8" s="265"/>
      <c r="D8" s="186"/>
      <c r="E8" s="187"/>
      <c r="F8" s="265"/>
      <c r="H8" s="181"/>
      <c r="I8" s="182"/>
      <c r="J8" s="183"/>
      <c r="K8" s="186"/>
      <c r="L8" s="187"/>
      <c r="M8" s="186"/>
      <c r="N8" s="187"/>
      <c r="O8" s="194"/>
      <c r="P8" s="229"/>
      <c r="Q8" s="197"/>
    </row>
    <row r="9" spans="1:20">
      <c r="A9" s="63" t="s">
        <v>22</v>
      </c>
      <c r="B9" s="7">
        <v>108510</v>
      </c>
      <c r="D9" s="230" t="s">
        <v>52</v>
      </c>
      <c r="E9" s="98" t="s">
        <v>53</v>
      </c>
      <c r="F9" s="11">
        <v>0</v>
      </c>
      <c r="H9" s="220" t="s">
        <v>13</v>
      </c>
      <c r="I9" s="216" t="s">
        <v>22</v>
      </c>
      <c r="J9" s="99" t="s">
        <v>73</v>
      </c>
      <c r="K9" s="9">
        <f>B9/2</f>
        <v>54255</v>
      </c>
      <c r="L9" s="65" t="s">
        <v>16</v>
      </c>
      <c r="M9" s="66">
        <v>3.3799999999999997E-2</v>
      </c>
      <c r="N9" s="8" t="s">
        <v>3</v>
      </c>
      <c r="O9" s="66">
        <f>B19</f>
        <v>0</v>
      </c>
      <c r="P9" s="10" t="s">
        <v>3</v>
      </c>
      <c r="Q9" s="130">
        <f>$K9*($M9+O9)</f>
        <v>1833.8189999999997</v>
      </c>
    </row>
    <row r="10" spans="1:20">
      <c r="A10" s="67" t="s">
        <v>24</v>
      </c>
      <c r="B10" s="16">
        <v>338973</v>
      </c>
      <c r="D10" s="230"/>
      <c r="E10" s="64" t="s">
        <v>54</v>
      </c>
      <c r="F10" s="16">
        <v>0</v>
      </c>
      <c r="H10" s="222"/>
      <c r="I10" s="213"/>
      <c r="J10" s="100" t="s">
        <v>74</v>
      </c>
      <c r="K10" s="68">
        <f>B9/2</f>
        <v>54255</v>
      </c>
      <c r="L10" s="49" t="s">
        <v>16</v>
      </c>
      <c r="M10" s="69">
        <v>3.3500000000000002E-2</v>
      </c>
      <c r="N10" s="15" t="s">
        <v>3</v>
      </c>
      <c r="O10" s="69">
        <f>B19</f>
        <v>0</v>
      </c>
      <c r="P10" s="17" t="s">
        <v>3</v>
      </c>
      <c r="Q10" s="131">
        <f t="shared" ref="Q10:Q16" si="0">$K10*($M10+O10)</f>
        <v>1817.5425</v>
      </c>
    </row>
    <row r="11" spans="1:20">
      <c r="A11" s="67" t="s">
        <v>55</v>
      </c>
      <c r="B11" s="16">
        <v>186293</v>
      </c>
      <c r="D11" s="215"/>
      <c r="E11" s="64" t="s">
        <v>56</v>
      </c>
      <c r="F11" s="16">
        <v>0</v>
      </c>
      <c r="H11" s="222"/>
      <c r="I11" s="225" t="s">
        <v>24</v>
      </c>
      <c r="J11" s="100" t="s">
        <v>73</v>
      </c>
      <c r="K11" s="68">
        <f>B10/2</f>
        <v>169486.5</v>
      </c>
      <c r="L11" s="49" t="s">
        <v>16</v>
      </c>
      <c r="M11" s="69">
        <v>2.9000000000000001E-2</v>
      </c>
      <c r="N11" s="15" t="s">
        <v>3</v>
      </c>
      <c r="O11" s="69">
        <f>B20</f>
        <v>0</v>
      </c>
      <c r="P11" s="17" t="s">
        <v>3</v>
      </c>
      <c r="Q11" s="131">
        <f t="shared" si="0"/>
        <v>4915.1085000000003</v>
      </c>
    </row>
    <row r="12" spans="1:20">
      <c r="A12" s="70" t="s">
        <v>57</v>
      </c>
      <c r="B12" s="71">
        <v>93751</v>
      </c>
      <c r="D12" s="72" t="s">
        <v>58</v>
      </c>
      <c r="E12" s="73"/>
      <c r="F12" s="21">
        <v>0</v>
      </c>
      <c r="H12" s="222"/>
      <c r="I12" s="225"/>
      <c r="J12" s="100" t="s">
        <v>74</v>
      </c>
      <c r="K12" s="68">
        <f>B10/2</f>
        <v>169486.5</v>
      </c>
      <c r="L12" s="49" t="s">
        <v>16</v>
      </c>
      <c r="M12" s="69">
        <v>2.9100000000000001E-2</v>
      </c>
      <c r="N12" s="15" t="s">
        <v>3</v>
      </c>
      <c r="O12" s="69">
        <f>B20</f>
        <v>0</v>
      </c>
      <c r="P12" s="17" t="s">
        <v>3</v>
      </c>
      <c r="Q12" s="131">
        <f t="shared" si="0"/>
        <v>4932.0571500000005</v>
      </c>
    </row>
    <row r="13" spans="1:20">
      <c r="B13" s="1"/>
      <c r="H13" s="222"/>
      <c r="I13" s="275" t="s">
        <v>55</v>
      </c>
      <c r="J13" s="100" t="s">
        <v>73</v>
      </c>
      <c r="K13" s="68">
        <f>B11/2</f>
        <v>93146.5</v>
      </c>
      <c r="L13" s="49" t="s">
        <v>16</v>
      </c>
      <c r="M13" s="69">
        <v>1.6E-2</v>
      </c>
      <c r="N13" s="15" t="s">
        <v>3</v>
      </c>
      <c r="O13" s="69">
        <f>B21</f>
        <v>0</v>
      </c>
      <c r="P13" s="17" t="s">
        <v>3</v>
      </c>
      <c r="Q13" s="131">
        <f t="shared" si="0"/>
        <v>1490.3440000000001</v>
      </c>
    </row>
    <row r="14" spans="1:20">
      <c r="A14" s="77" t="s">
        <v>25</v>
      </c>
      <c r="B14" s="277">
        <v>1026</v>
      </c>
      <c r="D14" s="232" t="s">
        <v>62</v>
      </c>
      <c r="E14" s="233"/>
      <c r="F14" s="234">
        <v>1</v>
      </c>
      <c r="H14" s="222"/>
      <c r="I14" s="276"/>
      <c r="J14" s="100" t="s">
        <v>74</v>
      </c>
      <c r="K14" s="68">
        <f>B11/2</f>
        <v>93146.5</v>
      </c>
      <c r="L14" s="49" t="s">
        <v>16</v>
      </c>
      <c r="M14" s="69">
        <v>1.6199999999999999E-2</v>
      </c>
      <c r="N14" s="15" t="s">
        <v>3</v>
      </c>
      <c r="O14" s="69">
        <f>B21</f>
        <v>0</v>
      </c>
      <c r="P14" s="17" t="s">
        <v>3</v>
      </c>
      <c r="Q14" s="131">
        <f t="shared" si="0"/>
        <v>1508.9732999999999</v>
      </c>
    </row>
    <row r="15" spans="1:20">
      <c r="A15" s="134" t="s">
        <v>63</v>
      </c>
      <c r="B15" s="278"/>
      <c r="D15" s="236" t="s">
        <v>6</v>
      </c>
      <c r="E15" s="237"/>
      <c r="F15" s="235"/>
      <c r="H15" s="222"/>
      <c r="I15" s="225" t="s">
        <v>57</v>
      </c>
      <c r="J15" s="100" t="s">
        <v>73</v>
      </c>
      <c r="K15" s="68">
        <f>B12/2</f>
        <v>46875.5</v>
      </c>
      <c r="L15" s="49" t="s">
        <v>16</v>
      </c>
      <c r="M15" s="69">
        <v>1.5299999999999999E-2</v>
      </c>
      <c r="N15" s="15" t="s">
        <v>3</v>
      </c>
      <c r="O15" s="69">
        <f>B22</f>
        <v>0</v>
      </c>
      <c r="P15" s="17" t="s">
        <v>3</v>
      </c>
      <c r="Q15" s="131">
        <f t="shared" si="0"/>
        <v>717.19515000000001</v>
      </c>
    </row>
    <row r="16" spans="1:20" ht="12.75" thickBot="1">
      <c r="B16" s="1"/>
      <c r="D16" s="135"/>
      <c r="E16" s="135"/>
      <c r="H16" s="221"/>
      <c r="I16" s="213"/>
      <c r="J16" s="100" t="s">
        <v>74</v>
      </c>
      <c r="K16" s="68">
        <f>B12/2</f>
        <v>46875.5</v>
      </c>
      <c r="L16" s="49" t="s">
        <v>16</v>
      </c>
      <c r="M16" s="69">
        <v>1.5599999999999999E-2</v>
      </c>
      <c r="N16" s="15" t="s">
        <v>3</v>
      </c>
      <c r="O16" s="69">
        <f>B22</f>
        <v>0</v>
      </c>
      <c r="P16" s="17" t="s">
        <v>3</v>
      </c>
      <c r="Q16" s="119">
        <f t="shared" si="0"/>
        <v>731.25779999999997</v>
      </c>
      <c r="T16" s="101"/>
    </row>
    <row r="17" spans="1:17">
      <c r="A17" s="226" t="s">
        <v>11</v>
      </c>
      <c r="B17" s="227"/>
      <c r="D17" s="258" t="s">
        <v>39</v>
      </c>
      <c r="E17" s="259"/>
      <c r="F17" s="234">
        <v>12</v>
      </c>
      <c r="H17" s="224" t="s">
        <v>59</v>
      </c>
      <c r="I17" s="212" t="s">
        <v>52</v>
      </c>
      <c r="J17" s="64" t="s">
        <v>53</v>
      </c>
      <c r="K17" s="68">
        <f>F9</f>
        <v>0</v>
      </c>
      <c r="L17" s="49" t="s">
        <v>60</v>
      </c>
      <c r="M17" s="69">
        <f>M18*0.33</f>
        <v>8.1180000000000002E-3</v>
      </c>
      <c r="N17" s="49" t="s">
        <v>61</v>
      </c>
      <c r="O17" s="23"/>
      <c r="P17" s="24"/>
      <c r="Q17" s="119">
        <f t="shared" ref="Q17:Q20" si="1">$K17*($M17)</f>
        <v>0</v>
      </c>
    </row>
    <row r="18" spans="1:17">
      <c r="A18" s="228"/>
      <c r="B18" s="229"/>
      <c r="D18" s="236" t="s">
        <v>6</v>
      </c>
      <c r="E18" s="237"/>
      <c r="F18" s="235"/>
      <c r="H18" s="222"/>
      <c r="I18" s="225"/>
      <c r="J18" s="64" t="s">
        <v>54</v>
      </c>
      <c r="K18" s="68">
        <f t="shared" ref="K18:K20" si="2">F10</f>
        <v>0</v>
      </c>
      <c r="L18" s="49" t="s">
        <v>60</v>
      </c>
      <c r="M18" s="69">
        <v>2.46E-2</v>
      </c>
      <c r="N18" s="49" t="s">
        <v>61</v>
      </c>
      <c r="O18" s="23"/>
      <c r="P18" s="24"/>
      <c r="Q18" s="119">
        <f t="shared" si="1"/>
        <v>0</v>
      </c>
    </row>
    <row r="19" spans="1:17">
      <c r="A19" s="63" t="s">
        <v>22</v>
      </c>
      <c r="B19" s="33"/>
      <c r="H19" s="222"/>
      <c r="I19" s="213"/>
      <c r="J19" s="64" t="s">
        <v>56</v>
      </c>
      <c r="K19" s="68">
        <f t="shared" si="2"/>
        <v>0</v>
      </c>
      <c r="L19" s="49" t="s">
        <v>60</v>
      </c>
      <c r="M19" s="69">
        <f>M18*3</f>
        <v>7.3800000000000004E-2</v>
      </c>
      <c r="N19" s="49" t="s">
        <v>61</v>
      </c>
      <c r="O19" s="23"/>
      <c r="P19" s="24"/>
      <c r="Q19" s="119">
        <f t="shared" si="1"/>
        <v>0</v>
      </c>
    </row>
    <row r="20" spans="1:17">
      <c r="A20" s="67" t="s">
        <v>24</v>
      </c>
      <c r="B20" s="89"/>
      <c r="D20" s="102"/>
      <c r="H20" s="221"/>
      <c r="I20" s="12" t="s">
        <v>58</v>
      </c>
      <c r="J20" s="12"/>
      <c r="K20" s="68">
        <f t="shared" si="2"/>
        <v>0</v>
      </c>
      <c r="L20" s="78" t="s">
        <v>60</v>
      </c>
      <c r="M20" s="79">
        <v>1.8499999999999999E-2</v>
      </c>
      <c r="N20" s="78" t="s">
        <v>61</v>
      </c>
      <c r="O20" s="81"/>
      <c r="P20" s="103"/>
      <c r="Q20" s="119">
        <f t="shared" si="1"/>
        <v>0</v>
      </c>
    </row>
    <row r="21" spans="1:17">
      <c r="A21" s="67" t="s">
        <v>55</v>
      </c>
      <c r="B21" s="89"/>
      <c r="D21" s="102"/>
      <c r="H21" s="123" t="s">
        <v>25</v>
      </c>
      <c r="I21" s="113" t="s">
        <v>46</v>
      </c>
      <c r="J21" s="114">
        <f>F17</f>
        <v>12</v>
      </c>
      <c r="K21" s="68">
        <f>B14*F17</f>
        <v>12312</v>
      </c>
      <c r="L21" s="49" t="s">
        <v>66</v>
      </c>
      <c r="M21" s="83">
        <v>1.0580000000000001</v>
      </c>
      <c r="N21" s="51" t="s">
        <v>67</v>
      </c>
      <c r="O21" s="23"/>
      <c r="P21" s="24"/>
      <c r="Q21" s="119">
        <f>$K21*($M21)</f>
        <v>13026.096000000001</v>
      </c>
    </row>
    <row r="22" spans="1:17">
      <c r="A22" s="70" t="s">
        <v>57</v>
      </c>
      <c r="B22" s="92"/>
      <c r="D22" s="102"/>
      <c r="H22" s="122" t="s">
        <v>68</v>
      </c>
      <c r="I22" s="113" t="s">
        <v>46</v>
      </c>
      <c r="J22" s="114">
        <f>F17</f>
        <v>12</v>
      </c>
      <c r="K22" s="44">
        <f>((K9+K10)/975)*F17</f>
        <v>1335.5076923076922</v>
      </c>
      <c r="L22" s="85" t="s">
        <v>66</v>
      </c>
      <c r="M22" s="86">
        <v>8.9580000000000002</v>
      </c>
      <c r="N22" s="104" t="s">
        <v>67</v>
      </c>
      <c r="O22" s="105"/>
      <c r="P22" s="47"/>
      <c r="Q22" s="119">
        <f>$K22*($M22)</f>
        <v>11963.477907692308</v>
      </c>
    </row>
    <row r="23" spans="1:17">
      <c r="B23" s="1"/>
      <c r="D23" s="102"/>
      <c r="H23" s="121"/>
      <c r="I23" s="132"/>
      <c r="J23" s="132"/>
      <c r="K23" s="40"/>
      <c r="L23" s="42"/>
      <c r="M23" s="40"/>
      <c r="N23" s="39"/>
      <c r="O23" s="106"/>
      <c r="P23" s="43" t="s">
        <v>43</v>
      </c>
      <c r="Q23" s="118">
        <f>SUM(Q9:Q22)</f>
        <v>42935.871307692316</v>
      </c>
    </row>
    <row r="24" spans="1:17">
      <c r="B24" s="1"/>
      <c r="H24" s="122" t="s">
        <v>44</v>
      </c>
      <c r="I24" s="133"/>
      <c r="J24" s="133"/>
      <c r="K24" s="44">
        <f>SUM(K9:K16)</f>
        <v>727527</v>
      </c>
      <c r="L24" s="85" t="s">
        <v>16</v>
      </c>
      <c r="M24" s="90">
        <v>1E-3</v>
      </c>
      <c r="N24" s="2" t="s">
        <v>3</v>
      </c>
      <c r="O24" s="107"/>
      <c r="P24" s="47"/>
      <c r="Q24" s="119">
        <f>K24*M24</f>
        <v>727.52700000000004</v>
      </c>
    </row>
    <row r="25" spans="1:17">
      <c r="B25" s="1"/>
      <c r="H25" s="123" t="s">
        <v>45</v>
      </c>
      <c r="I25" s="113" t="s">
        <v>46</v>
      </c>
      <c r="J25" s="114">
        <f>F17</f>
        <v>12</v>
      </c>
      <c r="K25" s="48">
        <f>F14*F17</f>
        <v>12</v>
      </c>
      <c r="L25" s="49" t="s">
        <v>27</v>
      </c>
      <c r="M25" s="50">
        <v>2.65</v>
      </c>
      <c r="N25" s="51" t="s">
        <v>28</v>
      </c>
      <c r="O25" s="108"/>
      <c r="P25" s="24"/>
      <c r="Q25" s="119">
        <f t="shared" ref="Q25" si="3">K25*M25</f>
        <v>31.799999999999997</v>
      </c>
    </row>
    <row r="26" spans="1:17" ht="12.75" thickBot="1">
      <c r="B26" s="1"/>
      <c r="H26" s="125"/>
      <c r="I26" s="54"/>
      <c r="J26" s="54"/>
      <c r="K26" s="55"/>
      <c r="L26" s="55"/>
      <c r="M26" s="55"/>
      <c r="N26" s="54" t="s">
        <v>78</v>
      </c>
      <c r="O26" s="109"/>
      <c r="P26" s="57"/>
      <c r="Q26" s="120">
        <f>Q23+Q24+Q25</f>
        <v>43695.198307692321</v>
      </c>
    </row>
    <row r="27" spans="1:17" ht="9" customHeight="1">
      <c r="B27" s="1"/>
      <c r="H27" s="2"/>
      <c r="I27" s="2"/>
      <c r="J27" s="2"/>
      <c r="K27" s="2"/>
      <c r="L27" s="2"/>
      <c r="M27" s="2"/>
      <c r="N27" s="2"/>
      <c r="O27" s="2"/>
      <c r="P27" s="2"/>
      <c r="Q27" s="2"/>
    </row>
    <row r="29" spans="1:17" ht="18.75" customHeight="1">
      <c r="A29" s="111" t="s">
        <v>0</v>
      </c>
      <c r="B29" s="58"/>
      <c r="C29" s="58"/>
      <c r="D29" s="58"/>
      <c r="E29" s="2"/>
      <c r="F29" s="2"/>
    </row>
    <row r="30" spans="1:17" ht="17.25" customHeight="1">
      <c r="A30" s="112" t="s">
        <v>1</v>
      </c>
      <c r="C30" s="58"/>
      <c r="D30" s="58"/>
      <c r="E30" s="2"/>
      <c r="F30" s="2"/>
    </row>
    <row r="31" spans="1:17" ht="17.25" customHeight="1">
      <c r="A31" s="111" t="s">
        <v>80</v>
      </c>
      <c r="B31" s="58"/>
      <c r="C31" s="58"/>
      <c r="D31" s="58"/>
      <c r="E31" s="2"/>
      <c r="F31" s="2"/>
    </row>
    <row r="32" spans="1:17" ht="17.25" customHeight="1">
      <c r="A32" s="111" t="s">
        <v>2</v>
      </c>
      <c r="B32" s="58"/>
      <c r="C32" s="58"/>
      <c r="D32" s="58"/>
      <c r="E32" s="2"/>
      <c r="F32" s="2"/>
    </row>
  </sheetData>
  <mergeCells count="27">
    <mergeCell ref="A1:Q1"/>
    <mergeCell ref="A3:Q3"/>
    <mergeCell ref="H9:H16"/>
    <mergeCell ref="I9:I10"/>
    <mergeCell ref="I11:I12"/>
    <mergeCell ref="I13:I14"/>
    <mergeCell ref="B14:B15"/>
    <mergeCell ref="D14:E14"/>
    <mergeCell ref="F14:F15"/>
    <mergeCell ref="D15:E15"/>
    <mergeCell ref="I15:I16"/>
    <mergeCell ref="H5:Q5"/>
    <mergeCell ref="O7:P8"/>
    <mergeCell ref="Q7:Q8"/>
    <mergeCell ref="A5:F5"/>
    <mergeCell ref="D9:D11"/>
    <mergeCell ref="A17:B18"/>
    <mergeCell ref="D17:E17"/>
    <mergeCell ref="A7:B8"/>
    <mergeCell ref="D7:F8"/>
    <mergeCell ref="H7:J8"/>
    <mergeCell ref="D18:E18"/>
    <mergeCell ref="K7:L8"/>
    <mergeCell ref="M7:N8"/>
    <mergeCell ref="F17:F18"/>
    <mergeCell ref="H17:H20"/>
    <mergeCell ref="I17:I19"/>
  </mergeCells>
  <pageMargins left="0.70866141732283472" right="0.70866141732283472" top="0.74803149606299213" bottom="0.74803149606299213" header="0.31496062992125984" footer="0.31496062992125984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3</vt:i4>
      </vt:variant>
    </vt:vector>
  </HeadingPairs>
  <TitlesOfParts>
    <vt:vector size="3" baseType="lpstr">
      <vt:lpstr>Lote 1 -  BTN</vt:lpstr>
      <vt:lpstr>Lote - 2 BTE</vt:lpstr>
      <vt:lpstr>Lote 3 - MT</vt:lpstr>
    </vt:vector>
  </TitlesOfParts>
  <Company>Municipio de Leiria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lduarte</dc:creator>
  <cp:lastModifiedBy>amr</cp:lastModifiedBy>
  <cp:lastPrinted>2014-06-25T15:29:42Z</cp:lastPrinted>
  <dcterms:created xsi:type="dcterms:W3CDTF">2014-05-29T14:22:09Z</dcterms:created>
  <dcterms:modified xsi:type="dcterms:W3CDTF">2015-05-05T09:56:43Z</dcterms:modified>
</cp:coreProperties>
</file>