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480"/>
  </bookViews>
  <sheets>
    <sheet name="ML" sheetId="1" r:id="rId1"/>
  </sheets>
  <definedNames>
    <definedName name="_xlnm.Print_Area" localSheetId="0">ML!$A$1:$R$125</definedName>
  </definedNames>
  <calcPr calcId="145621"/>
</workbook>
</file>

<file path=xl/calcChain.xml><?xml version="1.0" encoding="utf-8"?>
<calcChain xmlns="http://schemas.openxmlformats.org/spreadsheetml/2006/main">
  <c r="L67" i="1" l="1"/>
  <c r="L42" i="1"/>
  <c r="L18" i="1"/>
  <c r="L85" i="1" l="1"/>
  <c r="L86" i="1"/>
  <c r="L87" i="1"/>
  <c r="L88" i="1"/>
  <c r="L89" i="1"/>
  <c r="L90" i="1"/>
  <c r="N64" i="1"/>
  <c r="N62" i="1"/>
  <c r="L102" i="1" l="1"/>
  <c r="L103" i="1"/>
  <c r="L101" i="1"/>
  <c r="L94" i="1"/>
  <c r="L95" i="1"/>
  <c r="L96" i="1"/>
  <c r="L97" i="1"/>
  <c r="L98" i="1"/>
  <c r="L99" i="1"/>
  <c r="L100" i="1"/>
  <c r="L93" i="1"/>
  <c r="L92" i="1"/>
  <c r="L91" i="1"/>
  <c r="K107" i="1"/>
  <c r="K106" i="1"/>
  <c r="L46" i="1"/>
  <c r="L71" i="1"/>
  <c r="L70" i="1"/>
  <c r="L66" i="1"/>
  <c r="K71" i="1"/>
  <c r="K70" i="1"/>
  <c r="K67" i="1"/>
  <c r="K66" i="1"/>
  <c r="K46" i="1"/>
  <c r="K45" i="1"/>
  <c r="K42" i="1"/>
  <c r="K41" i="1"/>
  <c r="K21" i="1"/>
  <c r="K18" i="1"/>
  <c r="K17" i="1"/>
  <c r="L45" i="1"/>
  <c r="L41" i="1"/>
  <c r="L21" i="1"/>
  <c r="L17" i="1"/>
  <c r="R103" i="1" l="1"/>
  <c r="R102" i="1"/>
  <c r="R101" i="1"/>
  <c r="R100" i="1"/>
  <c r="R99" i="1"/>
  <c r="R98" i="1"/>
  <c r="R97" i="1"/>
  <c r="R96" i="1"/>
  <c r="R95" i="1"/>
  <c r="R94" i="1"/>
  <c r="R93" i="1"/>
  <c r="R92" i="1"/>
  <c r="C107" i="1"/>
  <c r="L83" i="1"/>
  <c r="L84" i="1"/>
  <c r="L82" i="1"/>
  <c r="I111" i="1" l="1"/>
  <c r="L106" i="1"/>
  <c r="L107" i="1"/>
  <c r="R107" i="1" s="1"/>
  <c r="I120" i="1"/>
  <c r="L105" i="1"/>
  <c r="R105" i="1" s="1"/>
  <c r="L111" i="1"/>
  <c r="L120" i="1" s="1"/>
  <c r="R91" i="1"/>
  <c r="N111" i="1" l="1"/>
  <c r="R106" i="1"/>
  <c r="N120" i="1" l="1"/>
  <c r="R71" i="1" l="1"/>
  <c r="R70" i="1"/>
  <c r="R66" i="1"/>
  <c r="L65" i="1"/>
  <c r="R65" i="1" s="1"/>
  <c r="L64" i="1"/>
  <c r="L63" i="1"/>
  <c r="R63" i="1" s="1"/>
  <c r="L62" i="1"/>
  <c r="L61" i="1"/>
  <c r="L60" i="1"/>
  <c r="L59" i="1"/>
  <c r="L58" i="1"/>
  <c r="R41" i="1"/>
  <c r="R46" i="1"/>
  <c r="R45" i="1"/>
  <c r="R21" i="1"/>
  <c r="I75" i="1" l="1"/>
  <c r="R67" i="1"/>
  <c r="L69" i="1"/>
  <c r="R62" i="1"/>
  <c r="R64" i="1"/>
  <c r="P85" i="1"/>
  <c r="P59" i="1"/>
  <c r="R59" i="1" s="1"/>
  <c r="P60" i="1"/>
  <c r="R60" i="1" s="1"/>
  <c r="P61" i="1"/>
  <c r="R61" i="1" s="1"/>
  <c r="P83" i="1"/>
  <c r="R83" i="1" s="1"/>
  <c r="P87" i="1"/>
  <c r="P82" i="1" l="1"/>
  <c r="J25" i="1"/>
  <c r="J118" i="1" s="1"/>
  <c r="R85" i="1"/>
  <c r="R86" i="1"/>
  <c r="R88" i="1"/>
  <c r="R87" i="1"/>
  <c r="P89" i="1"/>
  <c r="P84" i="1"/>
  <c r="R84" i="1" s="1"/>
  <c r="J50" i="1"/>
  <c r="J75" i="1"/>
  <c r="P58" i="1"/>
  <c r="R58" i="1" s="1"/>
  <c r="R68" i="1" s="1"/>
  <c r="L75" i="1"/>
  <c r="R69" i="1"/>
  <c r="N75" i="1"/>
  <c r="R17" i="1"/>
  <c r="J111" i="1" l="1"/>
  <c r="R82" i="1"/>
  <c r="R72" i="1"/>
  <c r="J119" i="1"/>
  <c r="R90" i="1"/>
  <c r="R89" i="1"/>
  <c r="P75" i="1"/>
  <c r="R75" i="1" s="1"/>
  <c r="L16" i="1"/>
  <c r="R16" i="1" s="1"/>
  <c r="P35" i="1"/>
  <c r="P36" i="1"/>
  <c r="P34" i="1"/>
  <c r="P33" i="1"/>
  <c r="L38" i="1"/>
  <c r="R38" i="1" s="1"/>
  <c r="L39" i="1"/>
  <c r="L40" i="1"/>
  <c r="R40" i="1" s="1"/>
  <c r="L37" i="1"/>
  <c r="L14" i="1"/>
  <c r="L15" i="1"/>
  <c r="L13" i="1"/>
  <c r="L36" i="1"/>
  <c r="L35" i="1"/>
  <c r="L34" i="1"/>
  <c r="L33" i="1"/>
  <c r="L12" i="1"/>
  <c r="L11" i="1"/>
  <c r="L10" i="1"/>
  <c r="L9" i="1"/>
  <c r="L8" i="1"/>
  <c r="L7" i="1"/>
  <c r="L6" i="1"/>
  <c r="L5" i="1"/>
  <c r="N37" i="1"/>
  <c r="N13" i="1"/>
  <c r="N15" i="1"/>
  <c r="P12" i="1"/>
  <c r="P11" i="1"/>
  <c r="P10" i="1"/>
  <c r="P9" i="1"/>
  <c r="P8" i="1"/>
  <c r="P7" i="1"/>
  <c r="P6" i="1"/>
  <c r="P5" i="1"/>
  <c r="N39" i="1"/>
  <c r="I25" i="1" l="1"/>
  <c r="L50" i="1"/>
  <c r="L119" i="1" s="1"/>
  <c r="I50" i="1"/>
  <c r="R104" i="1"/>
  <c r="R108" i="1" s="1"/>
  <c r="R18" i="1"/>
  <c r="J120" i="1"/>
  <c r="P111" i="1"/>
  <c r="R111" i="1" s="1"/>
  <c r="R13" i="1"/>
  <c r="R39" i="1"/>
  <c r="R5" i="1"/>
  <c r="R15" i="1"/>
  <c r="R35" i="1"/>
  <c r="R37" i="1"/>
  <c r="R36" i="1"/>
  <c r="R14" i="1"/>
  <c r="R12" i="1"/>
  <c r="R9" i="1"/>
  <c r="R8" i="1"/>
  <c r="R33" i="1"/>
  <c r="R6" i="1"/>
  <c r="R10" i="1"/>
  <c r="R34" i="1"/>
  <c r="R7" i="1"/>
  <c r="R11" i="1"/>
  <c r="L44" i="1"/>
  <c r="L20" i="1"/>
  <c r="P120" i="1" l="1"/>
  <c r="J121" i="1"/>
  <c r="I119" i="1"/>
  <c r="I118" i="1"/>
  <c r="R44" i="1"/>
  <c r="N50" i="1"/>
  <c r="R20" i="1"/>
  <c r="N25" i="1"/>
  <c r="N118" i="1" s="1"/>
  <c r="R42" i="1"/>
  <c r="L25" i="1"/>
  <c r="L118" i="1" s="1"/>
  <c r="R19" i="1"/>
  <c r="R22" i="1" s="1"/>
  <c r="L121" i="1" l="1"/>
  <c r="R120" i="1"/>
  <c r="P50" i="1"/>
  <c r="R50" i="1" s="1"/>
  <c r="N119" i="1"/>
  <c r="I121" i="1"/>
  <c r="P118" i="1"/>
  <c r="P25" i="1"/>
  <c r="R25" i="1" s="1"/>
  <c r="R43" i="1"/>
  <c r="R47" i="1" s="1"/>
  <c r="P119" i="1" l="1"/>
  <c r="N121" i="1"/>
  <c r="R118" i="1"/>
  <c r="R119" i="1" l="1"/>
  <c r="P121" i="1"/>
  <c r="R121" i="1" s="1"/>
</calcChain>
</file>

<file path=xl/sharedStrings.xml><?xml version="1.0" encoding="utf-8"?>
<sst xmlns="http://schemas.openxmlformats.org/spreadsheetml/2006/main" count="444" uniqueCount="86">
  <si>
    <t>DESIGNAÇÃO</t>
  </si>
  <si>
    <t>Valores Estimados</t>
  </si>
  <si>
    <t>Tarifário do Comercializador</t>
  </si>
  <si>
    <t>Preço Final
S/ IVA</t>
  </si>
  <si>
    <t>Energia Ativa</t>
  </si>
  <si>
    <t>Horas de ponta</t>
  </si>
  <si>
    <t>Períodos I e IV</t>
  </si>
  <si>
    <t>kWh</t>
  </si>
  <si>
    <t>€/kWh</t>
  </si>
  <si>
    <t>Períodos II e III</t>
  </si>
  <si>
    <t>Horas cheias</t>
  </si>
  <si>
    <t>Horas de vazio normal</t>
  </si>
  <si>
    <t>Horas de super vazio</t>
  </si>
  <si>
    <t xml:space="preserve">Energia Reativa </t>
  </si>
  <si>
    <t>Fornecida</t>
  </si>
  <si>
    <t>Escalão 1: (0,3&lt;=tg ф&lt;0,4)</t>
  </si>
  <si>
    <t>kvarh</t>
  </si>
  <si>
    <t>€/kvarh</t>
  </si>
  <si>
    <t>Escalão 2: (0,4&lt;=tg ф&lt;0,5)</t>
  </si>
  <si>
    <t>Escalão 3: (tg ф&gt;=0,5)</t>
  </si>
  <si>
    <t>Recebida</t>
  </si>
  <si>
    <t>Potência Contratada</t>
  </si>
  <si>
    <t>kW</t>
  </si>
  <si>
    <t>€/kW.mês</t>
  </si>
  <si>
    <t>SUB-TOTAL</t>
  </si>
  <si>
    <t>TOTAL 1</t>
  </si>
  <si>
    <t>TOTAL 2</t>
  </si>
  <si>
    <t>Tarifa Simples</t>
  </si>
  <si>
    <t>Energia Ativa 
Bi-Horária</t>
  </si>
  <si>
    <t>Horas fora de vazio</t>
  </si>
  <si>
    <t>Horas de vazio</t>
  </si>
  <si>
    <t>Energia Ativa 
Tri-Horária</t>
  </si>
  <si>
    <t>(20,7kVA&lt;Pc&lt;=41,4kVA)</t>
  </si>
  <si>
    <t>1,15kVA</t>
  </si>
  <si>
    <t>€/mês</t>
  </si>
  <si>
    <t>2,3kVA</t>
  </si>
  <si>
    <t>3,45kVA</t>
  </si>
  <si>
    <t>4,6kVA</t>
  </si>
  <si>
    <t>5,75kVA</t>
  </si>
  <si>
    <t>6,9kVA</t>
  </si>
  <si>
    <t>10,35kVA</t>
  </si>
  <si>
    <t>13,8kVA</t>
  </si>
  <si>
    <t>17,25kVA</t>
  </si>
  <si>
    <t>20,7kVA</t>
  </si>
  <si>
    <t>27,6kVA</t>
  </si>
  <si>
    <t>34,5kVA</t>
  </si>
  <si>
    <t>41,4kVA</t>
  </si>
  <si>
    <t>TOTAL 3</t>
  </si>
  <si>
    <t>Imp Sobre Cons Elect</t>
  </si>
  <si>
    <t>Valores Estimados Energia Reactiva</t>
  </si>
  <si>
    <t>CAV</t>
  </si>
  <si>
    <t>Valor contratual estimado em MT - Média Tensão</t>
  </si>
  <si>
    <t>Valor contratual estimado em BTE - Baixa Tensão Especial</t>
  </si>
  <si>
    <t>(Somatório das PCs)</t>
  </si>
  <si>
    <t>Quantidade de Instalações</t>
  </si>
  <si>
    <t>MT</t>
  </si>
  <si>
    <t>BTE</t>
  </si>
  <si>
    <t>Diário</t>
  </si>
  <si>
    <t>Semanal</t>
  </si>
  <si>
    <t>Tarifário do Comercializador Ciclo Diário</t>
  </si>
  <si>
    <t>BTN</t>
  </si>
  <si>
    <t>Taxa DGEG</t>
  </si>
  <si>
    <t>Un</t>
  </si>
  <si>
    <t>Consumos Estimados em BTE - Baixa Tensão Especial</t>
  </si>
  <si>
    <t>Tarifário do Comercializador Ciclo Semanal</t>
  </si>
  <si>
    <t>Pot. Horas de Ponta</t>
  </si>
  <si>
    <t>Valor Redes</t>
  </si>
  <si>
    <t>Valor Energia ML</t>
  </si>
  <si>
    <t>Total</t>
  </si>
  <si>
    <t>Consumo Total (kWh)</t>
  </si>
  <si>
    <t>Outras Taxas</t>
  </si>
  <si>
    <t>Preço médio</t>
  </si>
  <si>
    <t>TOTAL 4</t>
  </si>
  <si>
    <t>Valor contratual estimado em BTN - Baixa Tensão Normal</t>
  </si>
  <si>
    <t>Qt Instalações</t>
  </si>
  <si>
    <t>Total Instalações</t>
  </si>
  <si>
    <t>Instalações</t>
  </si>
  <si>
    <t>Tarifa de Acesso às Redes (em 2014)</t>
  </si>
  <si>
    <t>Valor contratual estimado Total</t>
  </si>
  <si>
    <t>Nº de meses do contrato</t>
  </si>
  <si>
    <t>nº meses</t>
  </si>
  <si>
    <t>Pc&lt;=20,7kVA)</t>
  </si>
  <si>
    <t>Tarifa de Acesso às Redes (em 2016)</t>
  </si>
  <si>
    <t>LOTE 3 - Consumos Estimados em MT - Média Tensão</t>
  </si>
  <si>
    <t>LOTE 2 - Consumos Estimados em BTE - Baixa Tensão Especial</t>
  </si>
  <si>
    <t>LOTE 1 - Consumos Estimados em BTN - Baixa Tensão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</si>
</sst>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000"/>
    <numFmt numFmtId="165" formatCode="#,##0.00\ &quot;€&quot;"/>
    <numFmt numFmtId="166" formatCode="0.000"/>
    <numFmt numFmtId="167" formatCode="#,##0.00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5" fillId="0" borderId="0"/>
  </cellStyleXfs>
  <cellXfs count="222">
    <xf numFmtId="0" fontId="0" fillId="0" borderId="0" xfId="0"/>
    <xf numFmtId="0" fontId="0" fillId="0" borderId="10" xfId="0" applyBorder="1" applyAlignment="1"/>
    <xf numFmtId="4" fontId="0" fillId="0" borderId="11" xfId="0" applyNumberFormat="1" applyBorder="1"/>
    <xf numFmtId="4" fontId="0" fillId="0" borderId="10" xfId="0" applyNumberFormat="1" applyBorder="1"/>
    <xf numFmtId="164" fontId="0" fillId="0" borderId="11" xfId="0" applyNumberFormat="1" applyBorder="1"/>
    <xf numFmtId="0" fontId="0" fillId="0" borderId="10" xfId="0" applyBorder="1"/>
    <xf numFmtId="0" fontId="0" fillId="0" borderId="13" xfId="0" applyBorder="1"/>
    <xf numFmtId="165" fontId="0" fillId="0" borderId="11" xfId="1" applyNumberFormat="1" applyFont="1" applyBorder="1"/>
    <xf numFmtId="0" fontId="0" fillId="0" borderId="15" xfId="0" applyBorder="1" applyAlignment="1"/>
    <xf numFmtId="4" fontId="0" fillId="0" borderId="16" xfId="0" applyNumberFormat="1" applyBorder="1"/>
    <xf numFmtId="4" fontId="0" fillId="0" borderId="15" xfId="0" applyNumberFormat="1" applyBorder="1"/>
    <xf numFmtId="164" fontId="0" fillId="0" borderId="16" xfId="0" applyNumberFormat="1" applyBorder="1"/>
    <xf numFmtId="0" fontId="0" fillId="0" borderId="15" xfId="0" applyBorder="1"/>
    <xf numFmtId="0" fontId="0" fillId="0" borderId="18" xfId="0" applyBorder="1"/>
    <xf numFmtId="165" fontId="0" fillId="0" borderId="16" xfId="1" applyNumberFormat="1" applyFont="1" applyBorder="1"/>
    <xf numFmtId="0" fontId="0" fillId="0" borderId="15" xfId="0" applyFill="1" applyBorder="1" applyAlignment="1"/>
    <xf numFmtId="0" fontId="0" fillId="4" borderId="17" xfId="0" applyFill="1" applyBorder="1"/>
    <xf numFmtId="0" fontId="0" fillId="4" borderId="18" xfId="0" applyFill="1" applyBorder="1"/>
    <xf numFmtId="0" fontId="0" fillId="0" borderId="14" xfId="0" applyBorder="1"/>
    <xf numFmtId="4" fontId="0" fillId="0" borderId="20" xfId="0" applyNumberFormat="1" applyBorder="1"/>
    <xf numFmtId="4" fontId="0" fillId="0" borderId="14" xfId="0" applyNumberFormat="1" applyBorder="1"/>
    <xf numFmtId="164" fontId="0" fillId="0" borderId="20" xfId="0" applyNumberFormat="1" applyBorder="1"/>
    <xf numFmtId="0" fontId="0" fillId="4" borderId="21" xfId="0" applyFill="1" applyBorder="1"/>
    <xf numFmtId="165" fontId="0" fillId="0" borderId="20" xfId="1" applyNumberFormat="1" applyFont="1" applyBorder="1"/>
    <xf numFmtId="166" fontId="0" fillId="0" borderId="16" xfId="0" applyNumberFormat="1" applyBorder="1"/>
    <xf numFmtId="166" fontId="0" fillId="0" borderId="15" xfId="0" applyNumberFormat="1" applyBorder="1"/>
    <xf numFmtId="0" fontId="0" fillId="0" borderId="0" xfId="0" applyBorder="1"/>
    <xf numFmtId="4" fontId="0" fillId="0" borderId="22" xfId="0" applyNumberFormat="1" applyBorder="1"/>
    <xf numFmtId="4" fontId="0" fillId="0" borderId="0" xfId="0" applyNumberFormat="1" applyBorder="1"/>
    <xf numFmtId="166" fontId="0" fillId="0" borderId="22" xfId="0" applyNumberFormat="1" applyBorder="1"/>
    <xf numFmtId="166" fontId="0" fillId="0" borderId="0" xfId="0" applyNumberFormat="1" applyBorder="1"/>
    <xf numFmtId="0" fontId="0" fillId="4" borderId="23" xfId="0" applyFill="1" applyBorder="1"/>
    <xf numFmtId="0" fontId="0" fillId="4" borderId="24" xfId="0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/>
    <xf numFmtId="0" fontId="3" fillId="4" borderId="10" xfId="0" applyFont="1" applyFill="1" applyBorder="1" applyAlignment="1"/>
    <xf numFmtId="0" fontId="3" fillId="4" borderId="12" xfId="0" applyFont="1" applyFill="1" applyBorder="1" applyAlignment="1"/>
    <xf numFmtId="0" fontId="3" fillId="4" borderId="13" xfId="0" applyFont="1" applyFill="1" applyBorder="1" applyAlignment="1">
      <alignment horizontal="right"/>
    </xf>
    <xf numFmtId="165" fontId="3" fillId="0" borderId="11" xfId="1" applyNumberFormat="1" applyFont="1" applyBorder="1"/>
    <xf numFmtId="0" fontId="0" fillId="0" borderId="22" xfId="0" applyBorder="1"/>
    <xf numFmtId="0" fontId="0" fillId="4" borderId="16" xfId="0" applyFill="1" applyBorder="1"/>
    <xf numFmtId="0" fontId="0" fillId="0" borderId="0" xfId="0" applyFill="1" applyBorder="1"/>
    <xf numFmtId="0" fontId="0" fillId="4" borderId="7" xfId="0" applyFill="1" applyBorder="1"/>
    <xf numFmtId="0" fontId="2" fillId="2" borderId="25" xfId="0" applyFont="1" applyFill="1" applyBorder="1" applyAlignment="1">
      <alignment horizontal="right"/>
    </xf>
    <xf numFmtId="0" fontId="2" fillId="2" borderId="25" xfId="0" applyFont="1" applyFill="1" applyBorder="1" applyAlignment="1"/>
    <xf numFmtId="0" fontId="2" fillId="2" borderId="26" xfId="0" applyFont="1" applyFill="1" applyBorder="1" applyAlignment="1"/>
    <xf numFmtId="0" fontId="2" fillId="2" borderId="27" xfId="0" applyFont="1" applyFill="1" applyBorder="1" applyAlignment="1"/>
    <xf numFmtId="165" fontId="2" fillId="2" borderId="28" xfId="0" applyNumberFormat="1" applyFont="1" applyFill="1" applyBorder="1"/>
    <xf numFmtId="0" fontId="0" fillId="0" borderId="15" xfId="0" applyFill="1" applyBorder="1"/>
    <xf numFmtId="4" fontId="0" fillId="0" borderId="18" xfId="0" applyNumberFormat="1" applyBorder="1"/>
    <xf numFmtId="0" fontId="0" fillId="4" borderId="15" xfId="0" applyFill="1" applyBorder="1"/>
    <xf numFmtId="0" fontId="0" fillId="0" borderId="14" xfId="0" applyFill="1" applyBorder="1"/>
    <xf numFmtId="4" fontId="0" fillId="0" borderId="21" xfId="0" applyNumberFormat="1" applyBorder="1"/>
    <xf numFmtId="0" fontId="0" fillId="4" borderId="20" xfId="0" applyFill="1" applyBorder="1"/>
    <xf numFmtId="0" fontId="0" fillId="4" borderId="14" xfId="0" applyFill="1" applyBorder="1"/>
    <xf numFmtId="166" fontId="0" fillId="0" borderId="18" xfId="0" applyNumberFormat="1" applyBorder="1"/>
    <xf numFmtId="166" fontId="0" fillId="0" borderId="24" xfId="0" applyNumberFormat="1" applyBorder="1"/>
    <xf numFmtId="0" fontId="0" fillId="4" borderId="22" xfId="0" applyFill="1" applyBorder="1"/>
    <xf numFmtId="0" fontId="0" fillId="4" borderId="0" xfId="0" applyFill="1" applyBorder="1"/>
    <xf numFmtId="0" fontId="0" fillId="0" borderId="24" xfId="0" applyBorder="1"/>
    <xf numFmtId="0" fontId="2" fillId="2" borderId="28" xfId="0" applyFont="1" applyFill="1" applyBorder="1" applyAlignment="1"/>
    <xf numFmtId="165" fontId="0" fillId="0" borderId="10" xfId="0" applyNumberFormat="1" applyBorder="1"/>
    <xf numFmtId="0" fontId="0" fillId="0" borderId="21" xfId="0" applyBorder="1"/>
    <xf numFmtId="165" fontId="0" fillId="0" borderId="14" xfId="0" applyNumberFormat="1" applyBorder="1"/>
    <xf numFmtId="165" fontId="0" fillId="0" borderId="15" xfId="0" applyNumberFormat="1" applyBorder="1"/>
    <xf numFmtId="0" fontId="0" fillId="0" borderId="16" xfId="0" applyBorder="1"/>
    <xf numFmtId="0" fontId="3" fillId="4" borderId="13" xfId="0" applyFont="1" applyFill="1" applyBorder="1" applyAlignment="1"/>
    <xf numFmtId="165" fontId="3" fillId="0" borderId="10" xfId="1" applyNumberFormat="1" applyFont="1" applyBorder="1"/>
    <xf numFmtId="4" fontId="0" fillId="0" borderId="24" xfId="0" applyNumberFormat="1" applyBorder="1"/>
    <xf numFmtId="165" fontId="2" fillId="2" borderId="25" xfId="0" applyNumberFormat="1" applyFont="1" applyFill="1" applyBorder="1"/>
    <xf numFmtId="0" fontId="0" fillId="0" borderId="19" xfId="0" applyBorder="1" applyAlignment="1">
      <alignment vertical="center"/>
    </xf>
    <xf numFmtId="0" fontId="0" fillId="0" borderId="9" xfId="0" applyBorder="1" applyAlignment="1">
      <alignment vertical="center"/>
    </xf>
    <xf numFmtId="165" fontId="0" fillId="0" borderId="0" xfId="0" applyNumberFormat="1"/>
    <xf numFmtId="0" fontId="0" fillId="0" borderId="11" xfId="0" applyBorder="1" applyAlignment="1"/>
    <xf numFmtId="0" fontId="0" fillId="0" borderId="16" xfId="0" applyBorder="1" applyAlignment="1"/>
    <xf numFmtId="0" fontId="0" fillId="0" borderId="30" xfId="0" applyBorder="1" applyAlignment="1"/>
    <xf numFmtId="0" fontId="0" fillId="0" borderId="5" xfId="0" applyBorder="1"/>
    <xf numFmtId="0" fontId="0" fillId="0" borderId="7" xfId="0" applyBorder="1"/>
    <xf numFmtId="4" fontId="0" fillId="3" borderId="38" xfId="0" applyNumberFormat="1" applyFill="1" applyBorder="1"/>
    <xf numFmtId="4" fontId="0" fillId="3" borderId="39" xfId="0" applyNumberFormat="1" applyFill="1" applyBorder="1"/>
    <xf numFmtId="4" fontId="0" fillId="3" borderId="40" xfId="0" applyNumberFormat="1" applyFill="1" applyBorder="1"/>
    <xf numFmtId="4" fontId="0" fillId="3" borderId="42" xfId="0" applyNumberFormat="1" applyFill="1" applyBorder="1"/>
    <xf numFmtId="0" fontId="4" fillId="0" borderId="29" xfId="0" applyFont="1" applyBorder="1" applyAlignment="1"/>
    <xf numFmtId="0" fontId="0" fillId="0" borderId="14" xfId="0" applyFill="1" applyBorder="1" applyAlignment="1"/>
    <xf numFmtId="4" fontId="0" fillId="3" borderId="44" xfId="0" applyNumberFormat="1" applyFill="1" applyBorder="1"/>
    <xf numFmtId="0" fontId="2" fillId="2" borderId="45" xfId="0" applyFont="1" applyFill="1" applyBorder="1"/>
    <xf numFmtId="2" fontId="0" fillId="0" borderId="16" xfId="0" applyNumberFormat="1" applyBorder="1"/>
    <xf numFmtId="3" fontId="0" fillId="0" borderId="16" xfId="0" applyNumberFormat="1" applyBorder="1"/>
    <xf numFmtId="0" fontId="2" fillId="2" borderId="46" xfId="0" applyFont="1" applyFill="1" applyBorder="1" applyAlignment="1">
      <alignment horizontal="center"/>
    </xf>
    <xf numFmtId="4" fontId="2" fillId="0" borderId="47" xfId="0" applyNumberFormat="1" applyFont="1" applyFill="1" applyBorder="1" applyAlignment="1"/>
    <xf numFmtId="167" fontId="0" fillId="0" borderId="47" xfId="0" applyNumberFormat="1" applyFill="1" applyBorder="1"/>
    <xf numFmtId="4" fontId="2" fillId="0" borderId="0" xfId="0" applyNumberFormat="1" applyFont="1" applyFill="1" applyBorder="1" applyAlignment="1"/>
    <xf numFmtId="165" fontId="0" fillId="0" borderId="0" xfId="1" applyNumberFormat="1" applyFont="1" applyFill="1" applyBorder="1" applyAlignment="1">
      <alignment horizontal="center"/>
    </xf>
    <xf numFmtId="167" fontId="0" fillId="0" borderId="0" xfId="0" applyNumberFormat="1" applyFill="1" applyBorder="1"/>
    <xf numFmtId="0" fontId="0" fillId="0" borderId="0" xfId="0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165" fontId="2" fillId="0" borderId="0" xfId="0" applyNumberFormat="1" applyFont="1" applyFill="1" applyBorder="1"/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3" borderId="44" xfId="0" applyFill="1" applyBorder="1" applyAlignment="1"/>
    <xf numFmtId="3" fontId="0" fillId="3" borderId="39" xfId="0" applyNumberFormat="1" applyFill="1" applyBorder="1"/>
    <xf numFmtId="3" fontId="0" fillId="3" borderId="40" xfId="0" applyNumberFormat="1" applyFill="1" applyBorder="1"/>
    <xf numFmtId="0" fontId="0" fillId="0" borderId="40" xfId="0" applyBorder="1" applyAlignment="1">
      <alignment horizontal="center"/>
    </xf>
    <xf numFmtId="0" fontId="0" fillId="0" borderId="31" xfId="0" applyBorder="1" applyAlignment="1">
      <alignment vertical="center"/>
    </xf>
    <xf numFmtId="0" fontId="0" fillId="0" borderId="41" xfId="0" applyBorder="1" applyAlignment="1">
      <alignment vertic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3" fontId="2" fillId="2" borderId="49" xfId="0" applyNumberFormat="1" applyFont="1" applyFill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164" fontId="0" fillId="0" borderId="20" xfId="0" applyNumberFormat="1" applyFill="1" applyBorder="1" applyProtection="1">
      <protection locked="0"/>
    </xf>
    <xf numFmtId="4" fontId="2" fillId="0" borderId="51" xfId="0" applyNumberFormat="1" applyFont="1" applyFill="1" applyBorder="1" applyAlignment="1"/>
    <xf numFmtId="167" fontId="0" fillId="0" borderId="51" xfId="0" applyNumberFormat="1" applyFill="1" applyBorder="1"/>
    <xf numFmtId="4" fontId="2" fillId="0" borderId="52" xfId="0" applyNumberFormat="1" applyFont="1" applyFill="1" applyBorder="1" applyAlignment="1"/>
    <xf numFmtId="167" fontId="0" fillId="0" borderId="52" xfId="0" applyNumberFormat="1" applyFill="1" applyBorder="1"/>
    <xf numFmtId="4" fontId="2" fillId="0" borderId="50" xfId="0" applyNumberFormat="1" applyFont="1" applyFill="1" applyBorder="1" applyAlignment="1"/>
    <xf numFmtId="167" fontId="0" fillId="0" borderId="50" xfId="0" applyNumberFormat="1" applyFill="1" applyBorder="1"/>
    <xf numFmtId="0" fontId="4" fillId="0" borderId="0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4" fontId="2" fillId="2" borderId="53" xfId="0" applyNumberFormat="1" applyFont="1" applyFill="1" applyBorder="1" applyAlignment="1">
      <alignment horizontal="right"/>
    </xf>
    <xf numFmtId="167" fontId="0" fillId="2" borderId="53" xfId="0" applyNumberFormat="1" applyFill="1" applyBorder="1"/>
    <xf numFmtId="0" fontId="3" fillId="4" borderId="1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1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31" xfId="0" applyNumberFormat="1" applyFill="1" applyBorder="1" applyAlignment="1" applyProtection="1">
      <alignment vertical="center"/>
      <protection locked="0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left" vertical="center"/>
    </xf>
    <xf numFmtId="2" fontId="0" fillId="0" borderId="15" xfId="0" applyNumberFormat="1" applyBorder="1"/>
    <xf numFmtId="164" fontId="0" fillId="6" borderId="38" xfId="0" applyNumberFormat="1" applyFill="1" applyBorder="1" applyProtection="1">
      <protection locked="0"/>
    </xf>
    <xf numFmtId="164" fontId="0" fillId="6" borderId="39" xfId="0" applyNumberFormat="1" applyFill="1" applyBorder="1" applyProtection="1">
      <protection locked="0"/>
    </xf>
    <xf numFmtId="164" fontId="0" fillId="6" borderId="40" xfId="0" applyNumberFormat="1" applyFill="1" applyBorder="1" applyProtection="1">
      <protection locked="0"/>
    </xf>
    <xf numFmtId="164" fontId="0" fillId="6" borderId="37" xfId="0" applyNumberFormat="1" applyFill="1" applyBorder="1" applyProtection="1">
      <protection locked="0"/>
    </xf>
    <xf numFmtId="0" fontId="7" fillId="0" borderId="0" xfId="0" applyFont="1"/>
    <xf numFmtId="0" fontId="7" fillId="2" borderId="7" xfId="0" applyFont="1" applyFill="1" applyBorder="1"/>
    <xf numFmtId="1" fontId="7" fillId="0" borderId="15" xfId="0" applyNumberFormat="1" applyFont="1" applyBorder="1" applyAlignment="1">
      <alignment horizontal="left"/>
    </xf>
    <xf numFmtId="0" fontId="7" fillId="0" borderId="15" xfId="0" applyFont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1" fontId="0" fillId="3" borderId="45" xfId="0" applyNumberFormat="1" applyFill="1" applyBorder="1" applyAlignment="1" applyProtection="1">
      <alignment horizontal="center" vertical="center"/>
      <protection locked="0"/>
    </xf>
    <xf numFmtId="1" fontId="0" fillId="3" borderId="42" xfId="0" applyNumberForma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4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wrapText="1"/>
    </xf>
    <xf numFmtId="0" fontId="2" fillId="2" borderId="6" xfId="0" applyNumberFormat="1" applyFont="1" applyFill="1" applyBorder="1" applyAlignment="1">
      <alignment horizontal="center" wrapText="1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5" borderId="35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4" fillId="5" borderId="43" xfId="0" applyFont="1" applyFill="1" applyBorder="1" applyAlignment="1">
      <alignment horizontal="center"/>
    </xf>
    <xf numFmtId="2" fontId="0" fillId="3" borderId="45" xfId="0" applyNumberFormat="1" applyFill="1" applyBorder="1" applyAlignment="1" applyProtection="1">
      <alignment horizontal="center" vertical="center"/>
      <protection locked="0"/>
    </xf>
    <xf numFmtId="2" fontId="0" fillId="3" borderId="42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vertical="center"/>
    </xf>
    <xf numFmtId="164" fontId="0" fillId="0" borderId="33" xfId="0" applyNumberFormat="1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0" fillId="0" borderId="14" xfId="0" applyBorder="1" applyAlignment="1">
      <alignment vertical="center" wrapText="1"/>
    </xf>
    <xf numFmtId="0" fontId="0" fillId="0" borderId="3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165" fontId="0" fillId="0" borderId="47" xfId="1" applyNumberFormat="1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0" applyNumberFormat="1" applyFont="1" applyFill="1" applyBorder="1" applyAlignment="1">
      <alignment horizontal="center" wrapText="1"/>
    </xf>
    <xf numFmtId="0" fontId="2" fillId="2" borderId="7" xfId="0" applyNumberFormat="1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65" fontId="0" fillId="0" borderId="51" xfId="1" applyNumberFormat="1" applyFont="1" applyFill="1" applyBorder="1" applyAlignment="1">
      <alignment horizontal="center"/>
    </xf>
    <xf numFmtId="165" fontId="2" fillId="2" borderId="53" xfId="0" applyNumberFormat="1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165" fontId="0" fillId="2" borderId="53" xfId="0" applyNumberFormat="1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165" fontId="0" fillId="0" borderId="50" xfId="1" applyNumberFormat="1" applyFont="1" applyFill="1" applyBorder="1" applyAlignment="1">
      <alignment horizontal="center"/>
    </xf>
    <xf numFmtId="165" fontId="0" fillId="0" borderId="52" xfId="1" applyNumberFormat="1" applyFont="1" applyFill="1" applyBorder="1" applyAlignment="1">
      <alignment horizontal="center"/>
    </xf>
  </cellXfs>
  <cellStyles count="5">
    <cellStyle name="Moeda" xfId="1" builtinId="4"/>
    <cellStyle name="Normal" xfId="0" builtinId="0"/>
    <cellStyle name="Normal 134" xfId="4"/>
    <cellStyle name="Normal 2 2" xfId="3"/>
    <cellStyle name="Percent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21"/>
  <sheetViews>
    <sheetView tabSelected="1" topLeftCell="A25" zoomScaleNormal="100" workbookViewId="0">
      <selection activeCell="K48" sqref="K48"/>
    </sheetView>
  </sheetViews>
  <sheetFormatPr defaultRowHeight="15" x14ac:dyDescent="0.25"/>
  <cols>
    <col min="1" max="1" width="2.28515625" customWidth="1"/>
    <col min="2" max="2" width="20.7109375" bestFit="1" customWidth="1"/>
    <col min="3" max="3" width="18" bestFit="1" customWidth="1"/>
    <col min="4" max="4" width="4.140625" customWidth="1"/>
    <col min="5" max="5" width="12.5703125" bestFit="1" customWidth="1"/>
    <col min="6" max="6" width="23.28515625" bestFit="1" customWidth="1"/>
    <col min="7" max="7" width="13.5703125" bestFit="1" customWidth="1"/>
    <col min="8" max="8" width="3" customWidth="1"/>
    <col min="9" max="9" width="19.7109375" bestFit="1" customWidth="1"/>
    <col min="10" max="10" width="20.7109375" bestFit="1" customWidth="1"/>
    <col min="11" max="11" width="23.28515625" bestFit="1" customWidth="1"/>
    <col min="12" max="12" width="12.7109375" bestFit="1" customWidth="1"/>
    <col min="13" max="13" width="5.85546875" bestFit="1" customWidth="1"/>
    <col min="15" max="15" width="10" bestFit="1" customWidth="1"/>
    <col min="18" max="18" width="13.85546875" bestFit="1" customWidth="1"/>
    <col min="21" max="21" width="11.5703125" bestFit="1" customWidth="1"/>
  </cols>
  <sheetData>
    <row r="1" spans="2:21" ht="16.5" thickBot="1" x14ac:dyDescent="0.3">
      <c r="B1" s="169" t="s">
        <v>83</v>
      </c>
      <c r="C1" s="170"/>
      <c r="D1" s="170"/>
      <c r="E1" s="170"/>
      <c r="F1" s="170"/>
      <c r="G1" s="171"/>
      <c r="I1" s="169" t="s">
        <v>51</v>
      </c>
      <c r="J1" s="170"/>
      <c r="K1" s="170"/>
      <c r="L1" s="170"/>
      <c r="M1" s="170"/>
      <c r="N1" s="170"/>
      <c r="O1" s="170"/>
      <c r="P1" s="170"/>
      <c r="Q1" s="170"/>
      <c r="R1" s="171"/>
    </row>
    <row r="2" spans="2:21" ht="6" customHeight="1" thickBot="1" x14ac:dyDescent="0.3"/>
    <row r="3" spans="2:21" ht="15" customHeight="1" x14ac:dyDescent="0.25">
      <c r="B3" s="154" t="s">
        <v>1</v>
      </c>
      <c r="C3" s="186"/>
      <c r="E3" s="154" t="s">
        <v>49</v>
      </c>
      <c r="F3" s="160"/>
      <c r="G3" s="186"/>
      <c r="I3" s="156" t="s">
        <v>0</v>
      </c>
      <c r="J3" s="156"/>
      <c r="K3" s="157"/>
      <c r="L3" s="154" t="s">
        <v>1</v>
      </c>
      <c r="M3" s="160"/>
      <c r="N3" s="154" t="s">
        <v>82</v>
      </c>
      <c r="O3" s="160"/>
      <c r="P3" s="150" t="s">
        <v>2</v>
      </c>
      <c r="Q3" s="162"/>
      <c r="R3" s="154" t="s">
        <v>3</v>
      </c>
    </row>
    <row r="4" spans="2:21" x14ac:dyDescent="0.25">
      <c r="B4" s="155"/>
      <c r="C4" s="187"/>
      <c r="E4" s="155"/>
      <c r="F4" s="161"/>
      <c r="G4" s="187"/>
      <c r="I4" s="158"/>
      <c r="J4" s="158"/>
      <c r="K4" s="159"/>
      <c r="L4" s="155"/>
      <c r="M4" s="161"/>
      <c r="N4" s="155"/>
      <c r="O4" s="161"/>
      <c r="P4" s="152"/>
      <c r="Q4" s="163"/>
      <c r="R4" s="155"/>
    </row>
    <row r="5" spans="2:21" x14ac:dyDescent="0.25">
      <c r="B5" s="73" t="s">
        <v>5</v>
      </c>
      <c r="C5" s="78">
        <v>108510</v>
      </c>
      <c r="E5" s="188" t="s">
        <v>14</v>
      </c>
      <c r="F5" s="83" t="s">
        <v>15</v>
      </c>
      <c r="G5" s="84">
        <v>0</v>
      </c>
      <c r="I5" s="164" t="s">
        <v>4</v>
      </c>
      <c r="J5" s="164" t="s">
        <v>5</v>
      </c>
      <c r="K5" s="1" t="s">
        <v>6</v>
      </c>
      <c r="L5" s="2">
        <f>C5/2</f>
        <v>54255</v>
      </c>
      <c r="M5" s="3" t="s">
        <v>7</v>
      </c>
      <c r="N5" s="4">
        <v>4.7300000000000002E-2</v>
      </c>
      <c r="O5" s="5" t="s">
        <v>8</v>
      </c>
      <c r="P5" s="4">
        <f>C15</f>
        <v>0</v>
      </c>
      <c r="Q5" s="6" t="s">
        <v>8</v>
      </c>
      <c r="R5" s="7">
        <f>$L5*($N5+P5)</f>
        <v>2566.2615000000001</v>
      </c>
    </row>
    <row r="6" spans="2:21" x14ac:dyDescent="0.25">
      <c r="B6" s="74" t="s">
        <v>10</v>
      </c>
      <c r="C6" s="79">
        <v>338973</v>
      </c>
      <c r="E6" s="188"/>
      <c r="F6" s="15" t="s">
        <v>18</v>
      </c>
      <c r="G6" s="79">
        <v>0</v>
      </c>
      <c r="I6" s="165"/>
      <c r="J6" s="166"/>
      <c r="K6" s="8" t="s">
        <v>9</v>
      </c>
      <c r="L6" s="9">
        <f>C5/2</f>
        <v>54255</v>
      </c>
      <c r="M6" s="10" t="s">
        <v>7</v>
      </c>
      <c r="N6" s="11">
        <v>4.7E-2</v>
      </c>
      <c r="O6" s="12" t="s">
        <v>8</v>
      </c>
      <c r="P6" s="11">
        <f>C15</f>
        <v>0</v>
      </c>
      <c r="Q6" s="13" t="s">
        <v>8</v>
      </c>
      <c r="R6" s="14">
        <f t="shared" ref="R6:R12" si="0">$L6*($N6+P6)</f>
        <v>2549.9850000000001</v>
      </c>
    </row>
    <row r="7" spans="2:21" x14ac:dyDescent="0.25">
      <c r="B7" s="74" t="s">
        <v>11</v>
      </c>
      <c r="C7" s="79">
        <v>186293</v>
      </c>
      <c r="E7" s="189"/>
      <c r="F7" s="15" t="s">
        <v>19</v>
      </c>
      <c r="G7" s="79">
        <v>0</v>
      </c>
      <c r="I7" s="165"/>
      <c r="J7" s="165" t="s">
        <v>10</v>
      </c>
      <c r="K7" s="8" t="s">
        <v>6</v>
      </c>
      <c r="L7" s="9">
        <f>C6/2</f>
        <v>169486.5</v>
      </c>
      <c r="M7" s="10" t="s">
        <v>7</v>
      </c>
      <c r="N7" s="11">
        <v>4.0899999999999999E-2</v>
      </c>
      <c r="O7" s="12" t="s">
        <v>8</v>
      </c>
      <c r="P7" s="11">
        <f>C16</f>
        <v>0</v>
      </c>
      <c r="Q7" s="13" t="s">
        <v>8</v>
      </c>
      <c r="R7" s="14">
        <f t="shared" si="0"/>
        <v>6931.9978499999997</v>
      </c>
    </row>
    <row r="8" spans="2:21" x14ac:dyDescent="0.25">
      <c r="B8" s="75" t="s">
        <v>12</v>
      </c>
      <c r="C8" s="80">
        <v>93751</v>
      </c>
      <c r="E8" s="77" t="s">
        <v>20</v>
      </c>
      <c r="F8" s="76"/>
      <c r="G8" s="81">
        <v>0</v>
      </c>
      <c r="I8" s="165"/>
      <c r="J8" s="165"/>
      <c r="K8" s="8" t="s">
        <v>9</v>
      </c>
      <c r="L8" s="9">
        <f>C6/2</f>
        <v>169486.5</v>
      </c>
      <c r="M8" s="10" t="s">
        <v>7</v>
      </c>
      <c r="N8" s="11">
        <v>4.0599999999999997E-2</v>
      </c>
      <c r="O8" s="12" t="s">
        <v>8</v>
      </c>
      <c r="P8" s="11">
        <f>C16</f>
        <v>0</v>
      </c>
      <c r="Q8" s="13" t="s">
        <v>8</v>
      </c>
      <c r="R8" s="14">
        <f t="shared" si="0"/>
        <v>6881.1518999999998</v>
      </c>
    </row>
    <row r="9" spans="2:21" x14ac:dyDescent="0.25">
      <c r="I9" s="165"/>
      <c r="J9" s="167" t="s">
        <v>11</v>
      </c>
      <c r="K9" s="8" t="s">
        <v>6</v>
      </c>
      <c r="L9" s="9">
        <f>C7/2</f>
        <v>93146.5</v>
      </c>
      <c r="M9" s="10" t="s">
        <v>7</v>
      </c>
      <c r="N9" s="11">
        <v>2.2499999999999999E-2</v>
      </c>
      <c r="O9" s="12" t="s">
        <v>8</v>
      </c>
      <c r="P9" s="11">
        <f>C17</f>
        <v>0</v>
      </c>
      <c r="Q9" s="13" t="s">
        <v>8</v>
      </c>
      <c r="R9" s="14">
        <f t="shared" si="0"/>
        <v>2095.7962499999999</v>
      </c>
    </row>
    <row r="10" spans="2:21" x14ac:dyDescent="0.25">
      <c r="B10" s="85" t="s">
        <v>21</v>
      </c>
      <c r="C10" s="172">
        <v>1026</v>
      </c>
      <c r="E10" s="140" t="s">
        <v>54</v>
      </c>
      <c r="F10" s="141"/>
      <c r="G10" s="142">
        <v>1</v>
      </c>
      <c r="I10" s="165"/>
      <c r="J10" s="168"/>
      <c r="K10" s="8" t="s">
        <v>9</v>
      </c>
      <c r="L10" s="9">
        <f>C7/2</f>
        <v>93146.5</v>
      </c>
      <c r="M10" s="10" t="s">
        <v>7</v>
      </c>
      <c r="N10" s="11">
        <v>2.24E-2</v>
      </c>
      <c r="O10" s="12" t="s">
        <v>8</v>
      </c>
      <c r="P10" s="11">
        <f>C17</f>
        <v>0</v>
      </c>
      <c r="Q10" s="13" t="s">
        <v>8</v>
      </c>
      <c r="R10" s="14">
        <f t="shared" si="0"/>
        <v>2086.4816000000001</v>
      </c>
    </row>
    <row r="11" spans="2:21" x14ac:dyDescent="0.25">
      <c r="B11" s="135" t="s">
        <v>53</v>
      </c>
      <c r="C11" s="173"/>
      <c r="E11" s="144" t="s">
        <v>55</v>
      </c>
      <c r="F11" s="145"/>
      <c r="G11" s="143"/>
      <c r="I11" s="165"/>
      <c r="J11" s="165" t="s">
        <v>12</v>
      </c>
      <c r="K11" s="8" t="s">
        <v>6</v>
      </c>
      <c r="L11" s="9">
        <f>C8/2</f>
        <v>46875.5</v>
      </c>
      <c r="M11" s="10" t="s">
        <v>7</v>
      </c>
      <c r="N11" s="11">
        <v>2.1700000000000001E-2</v>
      </c>
      <c r="O11" s="12" t="s">
        <v>8</v>
      </c>
      <c r="P11" s="11">
        <f>C18</f>
        <v>0</v>
      </c>
      <c r="Q11" s="13" t="s">
        <v>8</v>
      </c>
      <c r="R11" s="14">
        <f t="shared" si="0"/>
        <v>1017.19835</v>
      </c>
    </row>
    <row r="12" spans="2:21" ht="15.75" thickBot="1" x14ac:dyDescent="0.3">
      <c r="I12" s="166"/>
      <c r="J12" s="166"/>
      <c r="K12" s="8" t="s">
        <v>9</v>
      </c>
      <c r="L12" s="9">
        <f>C8/2</f>
        <v>46875.5</v>
      </c>
      <c r="M12" s="10" t="s">
        <v>7</v>
      </c>
      <c r="N12" s="11">
        <v>2.1899999999999999E-2</v>
      </c>
      <c r="O12" s="12" t="s">
        <v>8</v>
      </c>
      <c r="P12" s="11">
        <f>C18</f>
        <v>0</v>
      </c>
      <c r="Q12" s="13" t="s">
        <v>8</v>
      </c>
      <c r="R12" s="23">
        <f t="shared" si="0"/>
        <v>1026.5734499999999</v>
      </c>
      <c r="U12" s="72"/>
    </row>
    <row r="13" spans="2:21" x14ac:dyDescent="0.25">
      <c r="B13" s="191" t="s">
        <v>2</v>
      </c>
      <c r="C13" s="162"/>
      <c r="E13" s="140" t="s">
        <v>79</v>
      </c>
      <c r="F13" s="141"/>
      <c r="G13" s="142">
        <v>12</v>
      </c>
      <c r="I13" s="175" t="s">
        <v>13</v>
      </c>
      <c r="J13" s="175" t="s">
        <v>14</v>
      </c>
      <c r="K13" s="15" t="s">
        <v>15</v>
      </c>
      <c r="L13" s="9">
        <f>G5</f>
        <v>0</v>
      </c>
      <c r="M13" s="10" t="s">
        <v>16</v>
      </c>
      <c r="N13" s="11">
        <f>N14*0.33</f>
        <v>9.1409999999999998E-3</v>
      </c>
      <c r="O13" s="10" t="s">
        <v>17</v>
      </c>
      <c r="P13" s="40"/>
      <c r="Q13" s="17"/>
      <c r="R13" s="23">
        <f t="shared" ref="R13:R16" si="1">$L13*($N13)</f>
        <v>0</v>
      </c>
    </row>
    <row r="14" spans="2:21" x14ac:dyDescent="0.25">
      <c r="B14" s="192"/>
      <c r="C14" s="163"/>
      <c r="E14" s="144" t="s">
        <v>55</v>
      </c>
      <c r="F14" s="145"/>
      <c r="G14" s="143"/>
      <c r="I14" s="165"/>
      <c r="J14" s="165"/>
      <c r="K14" s="15" t="s">
        <v>18</v>
      </c>
      <c r="L14" s="9">
        <f t="shared" ref="L14:L16" si="2">G6</f>
        <v>0</v>
      </c>
      <c r="M14" s="10" t="s">
        <v>16</v>
      </c>
      <c r="N14" s="11">
        <v>2.7699999999999999E-2</v>
      </c>
      <c r="O14" s="10" t="s">
        <v>17</v>
      </c>
      <c r="P14" s="40"/>
      <c r="Q14" s="17"/>
      <c r="R14" s="23">
        <f t="shared" si="1"/>
        <v>0</v>
      </c>
    </row>
    <row r="15" spans="2:21" x14ac:dyDescent="0.25">
      <c r="B15" s="73" t="s">
        <v>5</v>
      </c>
      <c r="C15" s="130"/>
      <c r="I15" s="165"/>
      <c r="J15" s="166"/>
      <c r="K15" s="15" t="s">
        <v>19</v>
      </c>
      <c r="L15" s="9">
        <f t="shared" si="2"/>
        <v>0</v>
      </c>
      <c r="M15" s="10" t="s">
        <v>16</v>
      </c>
      <c r="N15" s="11">
        <f>N14*3</f>
        <v>8.3099999999999993E-2</v>
      </c>
      <c r="O15" s="10" t="s">
        <v>17</v>
      </c>
      <c r="P15" s="40"/>
      <c r="Q15" s="17"/>
      <c r="R15" s="23">
        <f t="shared" si="1"/>
        <v>0</v>
      </c>
    </row>
    <row r="16" spans="2:21" x14ac:dyDescent="0.25">
      <c r="B16" s="74" t="s">
        <v>10</v>
      </c>
      <c r="C16" s="131"/>
      <c r="I16" s="166"/>
      <c r="J16" s="18" t="s">
        <v>20</v>
      </c>
      <c r="K16" s="18"/>
      <c r="L16" s="9">
        <f t="shared" si="2"/>
        <v>0</v>
      </c>
      <c r="M16" s="20" t="s">
        <v>16</v>
      </c>
      <c r="N16" s="21">
        <v>2.0799999999999999E-2</v>
      </c>
      <c r="O16" s="20" t="s">
        <v>17</v>
      </c>
      <c r="P16" s="53"/>
      <c r="Q16" s="22"/>
      <c r="R16" s="23">
        <f t="shared" si="1"/>
        <v>0</v>
      </c>
    </row>
    <row r="17" spans="2:18" x14ac:dyDescent="0.25">
      <c r="B17" s="74" t="s">
        <v>11</v>
      </c>
      <c r="C17" s="131"/>
      <c r="I17" s="12" t="s">
        <v>21</v>
      </c>
      <c r="J17" s="137" t="s">
        <v>80</v>
      </c>
      <c r="K17" s="136">
        <f>G13</f>
        <v>12</v>
      </c>
      <c r="L17" s="9">
        <f>C10*G13</f>
        <v>12312</v>
      </c>
      <c r="M17" s="10" t="s">
        <v>22</v>
      </c>
      <c r="N17" s="24">
        <v>0.97699999999999998</v>
      </c>
      <c r="O17" s="25" t="s">
        <v>23</v>
      </c>
      <c r="P17" s="40"/>
      <c r="Q17" s="17"/>
      <c r="R17" s="23">
        <f>$L17*($N17)</f>
        <v>12028.824000000001</v>
      </c>
    </row>
    <row r="18" spans="2:18" x14ac:dyDescent="0.25">
      <c r="B18" s="75" t="s">
        <v>12</v>
      </c>
      <c r="C18" s="132"/>
      <c r="I18" s="26" t="s">
        <v>65</v>
      </c>
      <c r="J18" s="137" t="s">
        <v>80</v>
      </c>
      <c r="K18" s="136">
        <f>G13</f>
        <v>12</v>
      </c>
      <c r="L18" s="27">
        <f>((L5+L6)/971)*G13</f>
        <v>1341.0092687950566</v>
      </c>
      <c r="M18" s="28" t="s">
        <v>22</v>
      </c>
      <c r="N18" s="29">
        <v>6.9020000000000001</v>
      </c>
      <c r="O18" s="30" t="s">
        <v>23</v>
      </c>
      <c r="P18" s="42"/>
      <c r="Q18" s="32"/>
      <c r="R18" s="23">
        <f>$L18*($N18)</f>
        <v>9255.6459732234816</v>
      </c>
    </row>
    <row r="19" spans="2:18" x14ac:dyDescent="0.25">
      <c r="I19" s="33"/>
      <c r="J19" s="33"/>
      <c r="K19" s="33"/>
      <c r="L19" s="34"/>
      <c r="M19" s="35"/>
      <c r="N19" s="34"/>
      <c r="O19" s="33"/>
      <c r="P19" s="36"/>
      <c r="Q19" s="37" t="s">
        <v>24</v>
      </c>
      <c r="R19" s="38">
        <f>SUM(R5:R18)</f>
        <v>46439.915873223479</v>
      </c>
    </row>
    <row r="20" spans="2:18" x14ac:dyDescent="0.25">
      <c r="I20" s="26" t="s">
        <v>48</v>
      </c>
      <c r="J20" s="26"/>
      <c r="K20" s="26"/>
      <c r="L20" s="27">
        <f>SUM(L5:L12)</f>
        <v>727527</v>
      </c>
      <c r="M20" s="28" t="s">
        <v>7</v>
      </c>
      <c r="N20" s="39">
        <v>1E-3</v>
      </c>
      <c r="O20" s="26" t="s">
        <v>8</v>
      </c>
      <c r="P20" s="31"/>
      <c r="Q20" s="32"/>
      <c r="R20" s="23">
        <f>L20*N20</f>
        <v>727.52700000000004</v>
      </c>
    </row>
    <row r="21" spans="2:18" x14ac:dyDescent="0.25">
      <c r="I21" s="12" t="s">
        <v>50</v>
      </c>
      <c r="J21" s="137" t="s">
        <v>80</v>
      </c>
      <c r="K21" s="136">
        <f>G13</f>
        <v>12</v>
      </c>
      <c r="L21" s="87">
        <f>G10*G13</f>
        <v>12</v>
      </c>
      <c r="M21" s="10" t="s">
        <v>62</v>
      </c>
      <c r="N21" s="86">
        <v>2.65</v>
      </c>
      <c r="O21" s="25" t="s">
        <v>34</v>
      </c>
      <c r="P21" s="16"/>
      <c r="Q21" s="17"/>
      <c r="R21" s="23">
        <f t="shared" ref="R21" si="3">L21*N21</f>
        <v>31.799999999999997</v>
      </c>
    </row>
    <row r="22" spans="2:18" ht="15.75" thickBot="1" x14ac:dyDescent="0.3">
      <c r="E22" s="134"/>
      <c r="I22" s="43"/>
      <c r="J22" s="43"/>
      <c r="K22" s="43"/>
      <c r="L22" s="44"/>
      <c r="M22" s="44"/>
      <c r="N22" s="44"/>
      <c r="O22" s="43" t="s">
        <v>25</v>
      </c>
      <c r="P22" s="45"/>
      <c r="Q22" s="46"/>
      <c r="R22" s="47">
        <f>R19+R20+R21</f>
        <v>47199.242873223484</v>
      </c>
    </row>
    <row r="23" spans="2:18" ht="9" customHeight="1" x14ac:dyDescent="0.25"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2:18" ht="15.75" customHeight="1" thickBot="1" x14ac:dyDescent="0.3">
      <c r="I24" s="88" t="s">
        <v>69</v>
      </c>
      <c r="J24" s="185" t="s">
        <v>67</v>
      </c>
      <c r="K24" s="185"/>
      <c r="L24" s="185" t="s">
        <v>66</v>
      </c>
      <c r="M24" s="185"/>
      <c r="N24" s="185" t="s">
        <v>70</v>
      </c>
      <c r="O24" s="185"/>
      <c r="P24" s="185" t="s">
        <v>68</v>
      </c>
      <c r="Q24" s="185"/>
      <c r="R24" s="88" t="s">
        <v>71</v>
      </c>
    </row>
    <row r="25" spans="2:18" ht="15.75" thickBot="1" x14ac:dyDescent="0.3">
      <c r="I25" s="89">
        <f>SUM(L5:L12)</f>
        <v>727527</v>
      </c>
      <c r="J25" s="184">
        <f>SUMPRODUCT(C5:C8,C15:C18)</f>
        <v>0</v>
      </c>
      <c r="K25" s="184"/>
      <c r="L25" s="184">
        <f>SUMPRODUCT(L5:L18,N5:N18)</f>
        <v>46439.915873223479</v>
      </c>
      <c r="M25" s="184"/>
      <c r="N25" s="184">
        <f>SUMPRODUCT(L20:L21,N20:N21)</f>
        <v>759.327</v>
      </c>
      <c r="O25" s="184"/>
      <c r="P25" s="184">
        <f>J25+L25+N25</f>
        <v>47199.242873223477</v>
      </c>
      <c r="Q25" s="184"/>
      <c r="R25" s="90">
        <f>IF(I25=0,0,P25/I25)</f>
        <v>6.4876276582482129E-2</v>
      </c>
    </row>
    <row r="26" spans="2:18" x14ac:dyDescent="0.25">
      <c r="I26" s="91"/>
      <c r="J26" s="92"/>
      <c r="K26" s="92"/>
      <c r="L26" s="92"/>
      <c r="M26" s="92"/>
      <c r="N26" s="92"/>
      <c r="O26" s="92"/>
      <c r="P26" s="92"/>
      <c r="Q26" s="92"/>
      <c r="R26" s="93"/>
    </row>
    <row r="27" spans="2:18" ht="15.75" customHeight="1" x14ac:dyDescent="0.25">
      <c r="I27" s="91"/>
      <c r="J27" s="92"/>
      <c r="K27" s="92"/>
      <c r="L27" s="92"/>
      <c r="M27" s="92"/>
      <c r="N27" s="92"/>
      <c r="O27" s="92"/>
      <c r="P27" s="92"/>
      <c r="Q27" s="92"/>
      <c r="R27" s="93"/>
    </row>
    <row r="28" spans="2:18" ht="15.75" customHeight="1" thickBot="1" x14ac:dyDescent="0.3"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2:18" ht="16.5" thickBot="1" x14ac:dyDescent="0.3">
      <c r="B29" s="169" t="s">
        <v>84</v>
      </c>
      <c r="C29" s="170"/>
      <c r="D29" s="170"/>
      <c r="E29" s="170"/>
      <c r="F29" s="170"/>
      <c r="G29" s="171"/>
      <c r="I29" s="169" t="s">
        <v>52</v>
      </c>
      <c r="J29" s="170"/>
      <c r="K29" s="170"/>
      <c r="L29" s="170"/>
      <c r="M29" s="170"/>
      <c r="N29" s="170"/>
      <c r="O29" s="170"/>
      <c r="P29" s="170"/>
      <c r="Q29" s="170"/>
      <c r="R29" s="171"/>
    </row>
    <row r="30" spans="2:18" ht="6" customHeight="1" thickBot="1" x14ac:dyDescent="0.3">
      <c r="I30" s="82"/>
      <c r="J30" s="82"/>
      <c r="K30" s="82"/>
      <c r="L30" s="82"/>
      <c r="M30" s="82"/>
      <c r="N30" s="82"/>
      <c r="O30" s="82"/>
      <c r="P30" s="82"/>
      <c r="Q30" s="82"/>
      <c r="R30" s="82"/>
    </row>
    <row r="31" spans="2:18" ht="15" customHeight="1" x14ac:dyDescent="0.25">
      <c r="B31" s="154" t="s">
        <v>1</v>
      </c>
      <c r="C31" s="186"/>
      <c r="E31" s="154" t="s">
        <v>49</v>
      </c>
      <c r="F31" s="160"/>
      <c r="G31" s="186"/>
      <c r="I31" s="156" t="s">
        <v>0</v>
      </c>
      <c r="J31" s="156"/>
      <c r="K31" s="157"/>
      <c r="L31" s="154" t="s">
        <v>1</v>
      </c>
      <c r="M31" s="160"/>
      <c r="N31" s="146" t="s">
        <v>82</v>
      </c>
      <c r="O31" s="147"/>
      <c r="P31" s="150" t="s">
        <v>2</v>
      </c>
      <c r="Q31" s="151"/>
      <c r="R31" s="154" t="s">
        <v>3</v>
      </c>
    </row>
    <row r="32" spans="2:18" x14ac:dyDescent="0.25">
      <c r="B32" s="155"/>
      <c r="C32" s="187"/>
      <c r="E32" s="155"/>
      <c r="F32" s="161"/>
      <c r="G32" s="187"/>
      <c r="I32" s="158"/>
      <c r="J32" s="158"/>
      <c r="K32" s="159"/>
      <c r="L32" s="155"/>
      <c r="M32" s="161"/>
      <c r="N32" s="148"/>
      <c r="O32" s="149"/>
      <c r="P32" s="152"/>
      <c r="Q32" s="153"/>
      <c r="R32" s="155"/>
    </row>
    <row r="33" spans="2:18" x14ac:dyDescent="0.25">
      <c r="B33" s="73" t="s">
        <v>5</v>
      </c>
      <c r="C33" s="78">
        <v>290055</v>
      </c>
      <c r="E33" s="190" t="s">
        <v>14</v>
      </c>
      <c r="F33" s="15" t="s">
        <v>15</v>
      </c>
      <c r="G33" s="79">
        <v>0</v>
      </c>
      <c r="I33" s="164" t="s">
        <v>4</v>
      </c>
      <c r="J33" s="5" t="s">
        <v>5</v>
      </c>
      <c r="K33" s="5"/>
      <c r="L33" s="2">
        <f>C33</f>
        <v>290055</v>
      </c>
      <c r="M33" s="3" t="s">
        <v>7</v>
      </c>
      <c r="N33" s="4">
        <v>6.6299999999999998E-2</v>
      </c>
      <c r="O33" s="6" t="s">
        <v>8</v>
      </c>
      <c r="P33" s="4">
        <f>C43</f>
        <v>0</v>
      </c>
      <c r="Q33" s="5" t="s">
        <v>8</v>
      </c>
      <c r="R33" s="14">
        <f>$L33*($N33+P33)</f>
        <v>19230.646499999999</v>
      </c>
    </row>
    <row r="34" spans="2:18" x14ac:dyDescent="0.25">
      <c r="B34" s="74" t="s">
        <v>10</v>
      </c>
      <c r="C34" s="79">
        <v>807500</v>
      </c>
      <c r="E34" s="188"/>
      <c r="F34" s="15" t="s">
        <v>18</v>
      </c>
      <c r="G34" s="79">
        <v>0</v>
      </c>
      <c r="I34" s="165"/>
      <c r="J34" s="12" t="s">
        <v>10</v>
      </c>
      <c r="K34" s="12"/>
      <c r="L34" s="9">
        <f>C34</f>
        <v>807500</v>
      </c>
      <c r="M34" s="10" t="s">
        <v>7</v>
      </c>
      <c r="N34" s="11">
        <v>5.7299999999999997E-2</v>
      </c>
      <c r="O34" s="13" t="s">
        <v>8</v>
      </c>
      <c r="P34" s="11">
        <f>C44</f>
        <v>0</v>
      </c>
      <c r="Q34" s="12" t="s">
        <v>8</v>
      </c>
      <c r="R34" s="14">
        <f t="shared" ref="R34:R36" si="4">$L34*($N34+P34)</f>
        <v>46269.75</v>
      </c>
    </row>
    <row r="35" spans="2:18" x14ac:dyDescent="0.25">
      <c r="B35" s="74" t="s">
        <v>11</v>
      </c>
      <c r="C35" s="79">
        <v>296288</v>
      </c>
      <c r="E35" s="189"/>
      <c r="F35" s="15" t="s">
        <v>19</v>
      </c>
      <c r="G35" s="79">
        <v>0</v>
      </c>
      <c r="I35" s="165"/>
      <c r="J35" s="12" t="s">
        <v>11</v>
      </c>
      <c r="K35" s="12"/>
      <c r="L35" s="9">
        <f>C35</f>
        <v>296288</v>
      </c>
      <c r="M35" s="10" t="s">
        <v>7</v>
      </c>
      <c r="N35" s="11">
        <v>2.98E-2</v>
      </c>
      <c r="O35" s="13" t="s">
        <v>8</v>
      </c>
      <c r="P35" s="11">
        <f>C45</f>
        <v>0</v>
      </c>
      <c r="Q35" s="12" t="s">
        <v>8</v>
      </c>
      <c r="R35" s="14">
        <f t="shared" si="4"/>
        <v>8829.3824000000004</v>
      </c>
    </row>
    <row r="36" spans="2:18" x14ac:dyDescent="0.25">
      <c r="B36" s="75" t="s">
        <v>12</v>
      </c>
      <c r="C36" s="80">
        <v>150876</v>
      </c>
      <c r="E36" s="77" t="s">
        <v>20</v>
      </c>
      <c r="F36" s="76"/>
      <c r="G36" s="81">
        <v>0</v>
      </c>
      <c r="I36" s="166"/>
      <c r="J36" s="12" t="s">
        <v>12</v>
      </c>
      <c r="K36" s="48"/>
      <c r="L36" s="9">
        <f>C36</f>
        <v>150876</v>
      </c>
      <c r="M36" s="10" t="s">
        <v>7</v>
      </c>
      <c r="N36" s="11">
        <v>2.7300000000000001E-2</v>
      </c>
      <c r="O36" s="13" t="s">
        <v>8</v>
      </c>
      <c r="P36" s="11">
        <f>C46</f>
        <v>0</v>
      </c>
      <c r="Q36" s="12" t="s">
        <v>8</v>
      </c>
      <c r="R36" s="23">
        <f t="shared" si="4"/>
        <v>4118.9148000000005</v>
      </c>
    </row>
    <row r="37" spans="2:18" x14ac:dyDescent="0.25">
      <c r="I37" s="175" t="s">
        <v>13</v>
      </c>
      <c r="J37" s="181" t="s">
        <v>14</v>
      </c>
      <c r="K37" s="12" t="s">
        <v>15</v>
      </c>
      <c r="L37" s="9">
        <f>G33</f>
        <v>0</v>
      </c>
      <c r="M37" s="10" t="s">
        <v>16</v>
      </c>
      <c r="N37" s="11">
        <f>N38*0.33</f>
        <v>1.0923E-2</v>
      </c>
      <c r="O37" s="49" t="s">
        <v>17</v>
      </c>
      <c r="P37" s="40"/>
      <c r="Q37" s="50"/>
      <c r="R37" s="23">
        <f>$L37*($N37)</f>
        <v>0</v>
      </c>
    </row>
    <row r="38" spans="2:18" x14ac:dyDescent="0.25">
      <c r="B38" s="85" t="s">
        <v>21</v>
      </c>
      <c r="C38" s="172">
        <v>1349.38</v>
      </c>
      <c r="E38" s="140" t="s">
        <v>54</v>
      </c>
      <c r="F38" s="141"/>
      <c r="G38" s="142">
        <v>17</v>
      </c>
      <c r="I38" s="165"/>
      <c r="J38" s="182"/>
      <c r="K38" s="12" t="s">
        <v>18</v>
      </c>
      <c r="L38" s="9">
        <f t="shared" ref="L38:L40" si="5">G34</f>
        <v>0</v>
      </c>
      <c r="M38" s="10" t="s">
        <v>16</v>
      </c>
      <c r="N38" s="11">
        <v>3.3099999999999997E-2</v>
      </c>
      <c r="O38" s="49" t="s">
        <v>17</v>
      </c>
      <c r="P38" s="40"/>
      <c r="Q38" s="50"/>
      <c r="R38" s="23">
        <f t="shared" ref="R38:R42" si="6">$L38*($N38)</f>
        <v>0</v>
      </c>
    </row>
    <row r="39" spans="2:18" x14ac:dyDescent="0.25">
      <c r="B39" s="135" t="s">
        <v>53</v>
      </c>
      <c r="C39" s="173"/>
      <c r="E39" s="138" t="s">
        <v>56</v>
      </c>
      <c r="F39" s="139" t="s">
        <v>57</v>
      </c>
      <c r="G39" s="143"/>
      <c r="I39" s="165"/>
      <c r="J39" s="183"/>
      <c r="K39" s="12" t="s">
        <v>19</v>
      </c>
      <c r="L39" s="9">
        <f t="shared" si="5"/>
        <v>0</v>
      </c>
      <c r="M39" s="10" t="s">
        <v>16</v>
      </c>
      <c r="N39" s="11">
        <f>N38*3</f>
        <v>9.9299999999999999E-2</v>
      </c>
      <c r="O39" s="49" t="s">
        <v>17</v>
      </c>
      <c r="P39" s="40"/>
      <c r="Q39" s="50"/>
      <c r="R39" s="23">
        <f t="shared" si="6"/>
        <v>0</v>
      </c>
    </row>
    <row r="40" spans="2:18" ht="15.75" thickBot="1" x14ac:dyDescent="0.3">
      <c r="I40" s="166"/>
      <c r="J40" s="51" t="s">
        <v>20</v>
      </c>
      <c r="K40" s="18"/>
      <c r="L40" s="9">
        <f t="shared" si="5"/>
        <v>0</v>
      </c>
      <c r="M40" s="20" t="s">
        <v>16</v>
      </c>
      <c r="N40" s="21">
        <v>2.52E-2</v>
      </c>
      <c r="O40" s="52" t="s">
        <v>17</v>
      </c>
      <c r="P40" s="53"/>
      <c r="Q40" s="54"/>
      <c r="R40" s="23">
        <f t="shared" si="6"/>
        <v>0</v>
      </c>
    </row>
    <row r="41" spans="2:18" x14ac:dyDescent="0.25">
      <c r="B41" s="191" t="s">
        <v>59</v>
      </c>
      <c r="C41" s="162"/>
      <c r="E41" s="140" t="s">
        <v>79</v>
      </c>
      <c r="F41" s="141"/>
      <c r="G41" s="142">
        <v>12</v>
      </c>
      <c r="I41" s="12" t="s">
        <v>21</v>
      </c>
      <c r="J41" s="137" t="s">
        <v>80</v>
      </c>
      <c r="K41" s="136">
        <f>G41</f>
        <v>12</v>
      </c>
      <c r="L41" s="9">
        <f>C38*G41</f>
        <v>16192.560000000001</v>
      </c>
      <c r="M41" s="10" t="s">
        <v>22</v>
      </c>
      <c r="N41" s="24">
        <v>1.1719999999999999</v>
      </c>
      <c r="O41" s="55" t="s">
        <v>23</v>
      </c>
      <c r="P41" s="40"/>
      <c r="Q41" s="50"/>
      <c r="R41" s="23">
        <f t="shared" si="6"/>
        <v>18977.680319999999</v>
      </c>
    </row>
    <row r="42" spans="2:18" x14ac:dyDescent="0.25">
      <c r="B42" s="192"/>
      <c r="C42" s="163"/>
      <c r="E42" s="144" t="s">
        <v>56</v>
      </c>
      <c r="F42" s="145"/>
      <c r="G42" s="143"/>
      <c r="I42" s="26" t="s">
        <v>65</v>
      </c>
      <c r="J42" s="26"/>
      <c r="K42" s="136">
        <f>G41</f>
        <v>12</v>
      </c>
      <c r="L42" s="27">
        <f>(L33/1464)*G41</f>
        <v>2377.5</v>
      </c>
      <c r="M42" s="28" t="s">
        <v>22</v>
      </c>
      <c r="N42" s="29">
        <v>17.728000000000002</v>
      </c>
      <c r="O42" s="56" t="s">
        <v>23</v>
      </c>
      <c r="P42" s="57"/>
      <c r="Q42" s="58"/>
      <c r="R42" s="23">
        <f t="shared" si="6"/>
        <v>42148.320000000007</v>
      </c>
    </row>
    <row r="43" spans="2:18" x14ac:dyDescent="0.25">
      <c r="B43" s="73" t="s">
        <v>5</v>
      </c>
      <c r="C43" s="130"/>
      <c r="I43" s="33"/>
      <c r="J43" s="33"/>
      <c r="K43" s="122"/>
      <c r="L43" s="34"/>
      <c r="M43" s="35"/>
      <c r="N43" s="34"/>
      <c r="O43" s="37"/>
      <c r="P43" s="34"/>
      <c r="Q43" s="33" t="s">
        <v>24</v>
      </c>
      <c r="R43" s="38">
        <f>SUM(R33:R42)</f>
        <v>139574.69402</v>
      </c>
    </row>
    <row r="44" spans="2:18" x14ac:dyDescent="0.25">
      <c r="B44" s="74" t="s">
        <v>10</v>
      </c>
      <c r="C44" s="131"/>
      <c r="I44" s="26" t="s">
        <v>48</v>
      </c>
      <c r="J44" s="26"/>
      <c r="K44" s="123"/>
      <c r="L44" s="27">
        <f>SUM(L33:L36)</f>
        <v>1544719</v>
      </c>
      <c r="M44" s="28" t="s">
        <v>7</v>
      </c>
      <c r="N44" s="39">
        <v>1E-3</v>
      </c>
      <c r="O44" s="59" t="s">
        <v>8</v>
      </c>
      <c r="P44" s="57"/>
      <c r="Q44" s="58"/>
      <c r="R44" s="23">
        <f>L44*N44</f>
        <v>1544.7190000000001</v>
      </c>
    </row>
    <row r="45" spans="2:18" x14ac:dyDescent="0.25">
      <c r="B45" s="74" t="s">
        <v>11</v>
      </c>
      <c r="C45" s="131"/>
      <c r="I45" s="12" t="s">
        <v>50</v>
      </c>
      <c r="J45" s="137" t="s">
        <v>80</v>
      </c>
      <c r="K45" s="136">
        <f>G41</f>
        <v>12</v>
      </c>
      <c r="L45" s="87">
        <f>G38*G41</f>
        <v>204</v>
      </c>
      <c r="M45" s="10" t="s">
        <v>62</v>
      </c>
      <c r="N45" s="86">
        <v>2.65</v>
      </c>
      <c r="O45" s="25" t="s">
        <v>34</v>
      </c>
      <c r="P45" s="40"/>
      <c r="Q45" s="50"/>
      <c r="R45" s="23">
        <f t="shared" ref="R45:R46" si="7">L45*N45</f>
        <v>540.6</v>
      </c>
    </row>
    <row r="46" spans="2:18" x14ac:dyDescent="0.25">
      <c r="B46" s="75" t="s">
        <v>12</v>
      </c>
      <c r="C46" s="132"/>
      <c r="I46" s="41" t="s">
        <v>61</v>
      </c>
      <c r="J46" s="137" t="s">
        <v>80</v>
      </c>
      <c r="K46" s="136">
        <f>G41</f>
        <v>12</v>
      </c>
      <c r="L46" s="87">
        <f>G38*G41</f>
        <v>204</v>
      </c>
      <c r="M46" s="10" t="s">
        <v>62</v>
      </c>
      <c r="N46" s="86">
        <v>0.35</v>
      </c>
      <c r="O46" s="25" t="s">
        <v>34</v>
      </c>
      <c r="P46" s="40"/>
      <c r="Q46" s="50"/>
      <c r="R46" s="23">
        <f t="shared" si="7"/>
        <v>71.399999999999991</v>
      </c>
    </row>
    <row r="47" spans="2:18" ht="15.75" thickBot="1" x14ac:dyDescent="0.3">
      <c r="I47" s="43"/>
      <c r="J47" s="43"/>
      <c r="K47" s="43"/>
      <c r="L47" s="44"/>
      <c r="M47" s="44"/>
      <c r="N47" s="44"/>
      <c r="O47" s="43" t="s">
        <v>26</v>
      </c>
      <c r="P47" s="60"/>
      <c r="Q47" s="44"/>
      <c r="R47" s="47">
        <f>R43+R44+R45+R46</f>
        <v>141731.41302000001</v>
      </c>
    </row>
    <row r="48" spans="2:18" s="94" customFormat="1" ht="9" customHeight="1" x14ac:dyDescent="0.25">
      <c r="I48" s="95"/>
      <c r="J48" s="95"/>
      <c r="K48" s="95"/>
      <c r="L48" s="96"/>
      <c r="M48" s="96"/>
      <c r="N48" s="96"/>
      <c r="O48" s="95"/>
      <c r="P48" s="96"/>
      <c r="Q48" s="96"/>
      <c r="R48" s="97"/>
    </row>
    <row r="49" spans="2:18" ht="15.75" thickBot="1" x14ac:dyDescent="0.3">
      <c r="I49" s="88" t="s">
        <v>69</v>
      </c>
      <c r="J49" s="185" t="s">
        <v>67</v>
      </c>
      <c r="K49" s="185"/>
      <c r="L49" s="185" t="s">
        <v>66</v>
      </c>
      <c r="M49" s="185"/>
      <c r="N49" s="185" t="s">
        <v>70</v>
      </c>
      <c r="O49" s="185"/>
      <c r="P49" s="185" t="s">
        <v>68</v>
      </c>
      <c r="Q49" s="185"/>
      <c r="R49" s="88" t="s">
        <v>71</v>
      </c>
    </row>
    <row r="50" spans="2:18" ht="15.75" thickBot="1" x14ac:dyDescent="0.3">
      <c r="I50" s="89">
        <f>SUM(L33:L36)</f>
        <v>1544719</v>
      </c>
      <c r="J50" s="184">
        <f>SUMPRODUCT(C33:C36,C43:C46)</f>
        <v>0</v>
      </c>
      <c r="K50" s="184"/>
      <c r="L50" s="184">
        <f>SUMPRODUCT(L33:L42,N33:N42)</f>
        <v>139574.69402</v>
      </c>
      <c r="M50" s="184"/>
      <c r="N50" s="184">
        <f>SUMPRODUCT(L44:L46,N44:N46)</f>
        <v>2156.7190000000001</v>
      </c>
      <c r="O50" s="184"/>
      <c r="P50" s="184">
        <f>J50+L50+N50</f>
        <v>141731.41302000001</v>
      </c>
      <c r="Q50" s="184"/>
      <c r="R50" s="90">
        <f>IF(I50=0,0,P50/I50)</f>
        <v>9.1752230030186718E-2</v>
      </c>
    </row>
    <row r="51" spans="2:18" x14ac:dyDescent="0.25">
      <c r="I51" s="91"/>
      <c r="J51" s="92"/>
      <c r="K51" s="92"/>
      <c r="L51" s="92"/>
      <c r="M51" s="92"/>
      <c r="N51" s="92"/>
      <c r="O51" s="92"/>
      <c r="P51" s="92"/>
      <c r="Q51" s="92"/>
      <c r="R51" s="93"/>
    </row>
    <row r="52" spans="2:18" ht="15.75" customHeight="1" x14ac:dyDescent="0.25">
      <c r="I52" s="91"/>
      <c r="J52" s="92"/>
      <c r="K52" s="92"/>
      <c r="L52" s="92"/>
      <c r="M52" s="92"/>
      <c r="N52" s="92"/>
      <c r="O52" s="92"/>
      <c r="P52" s="92"/>
      <c r="Q52" s="92"/>
      <c r="R52" s="93"/>
    </row>
    <row r="53" spans="2:18" ht="15.75" customHeight="1" thickBot="1" x14ac:dyDescent="0.3"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2:18" ht="16.5" thickBot="1" x14ac:dyDescent="0.3">
      <c r="B54" s="169" t="s">
        <v>63</v>
      </c>
      <c r="C54" s="170"/>
      <c r="D54" s="170"/>
      <c r="E54" s="170"/>
      <c r="F54" s="170"/>
      <c r="G54" s="171"/>
      <c r="I54" s="169" t="s">
        <v>52</v>
      </c>
      <c r="J54" s="170"/>
      <c r="K54" s="170"/>
      <c r="L54" s="170"/>
      <c r="M54" s="170"/>
      <c r="N54" s="170"/>
      <c r="O54" s="170"/>
      <c r="P54" s="170"/>
      <c r="Q54" s="170"/>
      <c r="R54" s="171"/>
    </row>
    <row r="55" spans="2:18" ht="6" customHeight="1" thickBot="1" x14ac:dyDescent="0.3">
      <c r="I55" s="82"/>
      <c r="J55" s="82"/>
      <c r="K55" s="82"/>
      <c r="L55" s="82"/>
      <c r="M55" s="82"/>
      <c r="N55" s="82"/>
      <c r="O55" s="82"/>
      <c r="P55" s="82"/>
      <c r="Q55" s="82"/>
      <c r="R55" s="82"/>
    </row>
    <row r="56" spans="2:18" ht="15" customHeight="1" x14ac:dyDescent="0.25">
      <c r="B56" s="154" t="s">
        <v>1</v>
      </c>
      <c r="C56" s="186"/>
      <c r="E56" s="154" t="s">
        <v>49</v>
      </c>
      <c r="F56" s="160"/>
      <c r="G56" s="186"/>
      <c r="I56" s="156" t="s">
        <v>0</v>
      </c>
      <c r="J56" s="156"/>
      <c r="K56" s="157"/>
      <c r="L56" s="154" t="s">
        <v>1</v>
      </c>
      <c r="M56" s="160"/>
      <c r="N56" s="146" t="s">
        <v>82</v>
      </c>
      <c r="O56" s="147"/>
      <c r="P56" s="150" t="s">
        <v>2</v>
      </c>
      <c r="Q56" s="151"/>
      <c r="R56" s="154" t="s">
        <v>3</v>
      </c>
    </row>
    <row r="57" spans="2:18" x14ac:dyDescent="0.25">
      <c r="B57" s="155"/>
      <c r="C57" s="187"/>
      <c r="E57" s="155"/>
      <c r="F57" s="161"/>
      <c r="G57" s="187"/>
      <c r="I57" s="158"/>
      <c r="J57" s="158"/>
      <c r="K57" s="159"/>
      <c r="L57" s="155"/>
      <c r="M57" s="161"/>
      <c r="N57" s="148"/>
      <c r="O57" s="149"/>
      <c r="P57" s="152"/>
      <c r="Q57" s="153"/>
      <c r="R57" s="155"/>
    </row>
    <row r="58" spans="2:18" x14ac:dyDescent="0.25">
      <c r="B58" s="73" t="s">
        <v>5</v>
      </c>
      <c r="C58" s="78">
        <v>23637</v>
      </c>
      <c r="E58" s="190" t="s">
        <v>14</v>
      </c>
      <c r="F58" s="15" t="s">
        <v>15</v>
      </c>
      <c r="G58" s="79">
        <v>0</v>
      </c>
      <c r="I58" s="164" t="s">
        <v>4</v>
      </c>
      <c r="J58" s="5" t="s">
        <v>5</v>
      </c>
      <c r="K58" s="5"/>
      <c r="L58" s="2">
        <f>C58</f>
        <v>23637</v>
      </c>
      <c r="M58" s="3" t="s">
        <v>7</v>
      </c>
      <c r="N58" s="4">
        <v>6.1899999999999997E-2</v>
      </c>
      <c r="O58" s="6" t="s">
        <v>8</v>
      </c>
      <c r="P58" s="4">
        <f>C68</f>
        <v>0</v>
      </c>
      <c r="Q58" s="5" t="s">
        <v>8</v>
      </c>
      <c r="R58" s="14">
        <f>$L58*($N58+P58)</f>
        <v>1463.1303</v>
      </c>
    </row>
    <row r="59" spans="2:18" x14ac:dyDescent="0.25">
      <c r="B59" s="74" t="s">
        <v>10</v>
      </c>
      <c r="C59" s="79">
        <v>71597</v>
      </c>
      <c r="E59" s="188"/>
      <c r="F59" s="15" t="s">
        <v>18</v>
      </c>
      <c r="G59" s="79">
        <v>0</v>
      </c>
      <c r="I59" s="165"/>
      <c r="J59" s="12" t="s">
        <v>10</v>
      </c>
      <c r="K59" s="12"/>
      <c r="L59" s="9">
        <f>C59</f>
        <v>71597</v>
      </c>
      <c r="M59" s="10" t="s">
        <v>7</v>
      </c>
      <c r="N59" s="11">
        <v>5.3400000000000003E-2</v>
      </c>
      <c r="O59" s="13" t="s">
        <v>8</v>
      </c>
      <c r="P59" s="11">
        <f>C69</f>
        <v>0</v>
      </c>
      <c r="Q59" s="12" t="s">
        <v>8</v>
      </c>
      <c r="R59" s="14">
        <f t="shared" ref="R59:R61" si="8">$L59*($N59+P59)</f>
        <v>3823.2798000000003</v>
      </c>
    </row>
    <row r="60" spans="2:18" x14ac:dyDescent="0.25">
      <c r="B60" s="74" t="s">
        <v>11</v>
      </c>
      <c r="C60" s="79">
        <v>30636</v>
      </c>
      <c r="E60" s="189"/>
      <c r="F60" s="15" t="s">
        <v>19</v>
      </c>
      <c r="G60" s="79">
        <v>0</v>
      </c>
      <c r="I60" s="165"/>
      <c r="J60" s="12" t="s">
        <v>11</v>
      </c>
      <c r="K60" s="12"/>
      <c r="L60" s="9">
        <f>C60</f>
        <v>30636</v>
      </c>
      <c r="M60" s="10" t="s">
        <v>7</v>
      </c>
      <c r="N60" s="11">
        <v>2.7900000000000001E-2</v>
      </c>
      <c r="O60" s="13" t="s">
        <v>8</v>
      </c>
      <c r="P60" s="11">
        <f>C70</f>
        <v>0</v>
      </c>
      <c r="Q60" s="12" t="s">
        <v>8</v>
      </c>
      <c r="R60" s="14">
        <f t="shared" si="8"/>
        <v>854.74440000000004</v>
      </c>
    </row>
    <row r="61" spans="2:18" x14ac:dyDescent="0.25">
      <c r="B61" s="75" t="s">
        <v>12</v>
      </c>
      <c r="C61" s="80">
        <v>18928</v>
      </c>
      <c r="E61" s="77" t="s">
        <v>20</v>
      </c>
      <c r="F61" s="76"/>
      <c r="G61" s="81">
        <v>0</v>
      </c>
      <c r="I61" s="166"/>
      <c r="J61" s="12" t="s">
        <v>12</v>
      </c>
      <c r="K61" s="48"/>
      <c r="L61" s="9">
        <f>C61</f>
        <v>18928</v>
      </c>
      <c r="M61" s="10" t="s">
        <v>7</v>
      </c>
      <c r="N61" s="11">
        <v>2.53E-2</v>
      </c>
      <c r="O61" s="13" t="s">
        <v>8</v>
      </c>
      <c r="P61" s="11">
        <f>C71</f>
        <v>0</v>
      </c>
      <c r="Q61" s="12" t="s">
        <v>8</v>
      </c>
      <c r="R61" s="23">
        <f t="shared" si="8"/>
        <v>478.8784</v>
      </c>
    </row>
    <row r="62" spans="2:18" x14ac:dyDescent="0.25">
      <c r="I62" s="175" t="s">
        <v>13</v>
      </c>
      <c r="J62" s="181" t="s">
        <v>14</v>
      </c>
      <c r="K62" s="12" t="s">
        <v>15</v>
      </c>
      <c r="L62" s="9">
        <f>G58</f>
        <v>0</v>
      </c>
      <c r="M62" s="10" t="s">
        <v>16</v>
      </c>
      <c r="N62" s="11">
        <f>N63*0.33</f>
        <v>1.0329000000000001E-2</v>
      </c>
      <c r="O62" s="49" t="s">
        <v>17</v>
      </c>
      <c r="P62" s="40"/>
      <c r="Q62" s="50"/>
      <c r="R62" s="23">
        <f>$L62*($N62)</f>
        <v>0</v>
      </c>
    </row>
    <row r="63" spans="2:18" x14ac:dyDescent="0.25">
      <c r="B63" s="85" t="s">
        <v>21</v>
      </c>
      <c r="C63" s="172">
        <v>182.41</v>
      </c>
      <c r="E63" s="140" t="s">
        <v>54</v>
      </c>
      <c r="F63" s="141"/>
      <c r="G63" s="142">
        <v>2</v>
      </c>
      <c r="I63" s="165"/>
      <c r="J63" s="182"/>
      <c r="K63" s="12" t="s">
        <v>18</v>
      </c>
      <c r="L63" s="9">
        <f t="shared" ref="L63:L65" si="9">G59</f>
        <v>0</v>
      </c>
      <c r="M63" s="10" t="s">
        <v>16</v>
      </c>
      <c r="N63" s="11">
        <v>3.1300000000000001E-2</v>
      </c>
      <c r="O63" s="49" t="s">
        <v>17</v>
      </c>
      <c r="P63" s="40"/>
      <c r="Q63" s="50"/>
      <c r="R63" s="23">
        <f t="shared" ref="R63:R67" si="10">$L63*($N63)</f>
        <v>0</v>
      </c>
    </row>
    <row r="64" spans="2:18" x14ac:dyDescent="0.25">
      <c r="B64" s="135" t="s">
        <v>53</v>
      </c>
      <c r="C64" s="173"/>
      <c r="E64" s="138" t="s">
        <v>56</v>
      </c>
      <c r="F64" s="139" t="s">
        <v>58</v>
      </c>
      <c r="G64" s="143"/>
      <c r="I64" s="165"/>
      <c r="J64" s="183"/>
      <c r="K64" s="12" t="s">
        <v>19</v>
      </c>
      <c r="L64" s="9">
        <f t="shared" si="9"/>
        <v>0</v>
      </c>
      <c r="M64" s="10" t="s">
        <v>16</v>
      </c>
      <c r="N64" s="11">
        <f>N63*3</f>
        <v>9.3900000000000011E-2</v>
      </c>
      <c r="O64" s="49" t="s">
        <v>17</v>
      </c>
      <c r="P64" s="40"/>
      <c r="Q64" s="50"/>
      <c r="R64" s="23">
        <f t="shared" si="10"/>
        <v>0</v>
      </c>
    </row>
    <row r="65" spans="2:18" ht="15.75" thickBot="1" x14ac:dyDescent="0.3">
      <c r="I65" s="166"/>
      <c r="J65" s="51" t="s">
        <v>20</v>
      </c>
      <c r="K65" s="18"/>
      <c r="L65" s="9">
        <f t="shared" si="9"/>
        <v>0</v>
      </c>
      <c r="M65" s="20" t="s">
        <v>16</v>
      </c>
      <c r="N65" s="21">
        <v>2.3900000000000001E-2</v>
      </c>
      <c r="O65" s="52" t="s">
        <v>17</v>
      </c>
      <c r="P65" s="53"/>
      <c r="Q65" s="54"/>
      <c r="R65" s="23">
        <f t="shared" si="10"/>
        <v>0</v>
      </c>
    </row>
    <row r="66" spans="2:18" x14ac:dyDescent="0.25">
      <c r="B66" s="191" t="s">
        <v>64</v>
      </c>
      <c r="C66" s="162"/>
      <c r="E66" s="140" t="s">
        <v>79</v>
      </c>
      <c r="F66" s="141"/>
      <c r="G66" s="142">
        <v>12</v>
      </c>
      <c r="I66" s="12" t="s">
        <v>21</v>
      </c>
      <c r="J66" s="137" t="s">
        <v>80</v>
      </c>
      <c r="K66" s="136">
        <f>G66</f>
        <v>12</v>
      </c>
      <c r="L66" s="9">
        <f>C63*G66</f>
        <v>2188.92</v>
      </c>
      <c r="M66" s="10" t="s">
        <v>22</v>
      </c>
      <c r="N66" s="24">
        <v>1.0880000000000001</v>
      </c>
      <c r="O66" s="55" t="s">
        <v>23</v>
      </c>
      <c r="P66" s="40"/>
      <c r="Q66" s="50"/>
      <c r="R66" s="23">
        <f t="shared" si="10"/>
        <v>2381.5449600000002</v>
      </c>
    </row>
    <row r="67" spans="2:18" x14ac:dyDescent="0.25">
      <c r="B67" s="192"/>
      <c r="C67" s="163"/>
      <c r="E67" s="144" t="s">
        <v>56</v>
      </c>
      <c r="F67" s="145"/>
      <c r="G67" s="143"/>
      <c r="I67" s="26" t="s">
        <v>65</v>
      </c>
      <c r="J67" s="26"/>
      <c r="K67" s="136">
        <f>G66</f>
        <v>12</v>
      </c>
      <c r="L67" s="27">
        <f>(L58/995)*G66</f>
        <v>285.06934673366834</v>
      </c>
      <c r="M67" s="28" t="s">
        <v>22</v>
      </c>
      <c r="N67" s="29">
        <v>17.289000000000001</v>
      </c>
      <c r="O67" s="56" t="s">
        <v>23</v>
      </c>
      <c r="P67" s="57"/>
      <c r="Q67" s="58"/>
      <c r="R67" s="23">
        <f t="shared" si="10"/>
        <v>4928.5639356783922</v>
      </c>
    </row>
    <row r="68" spans="2:18" x14ac:dyDescent="0.25">
      <c r="B68" s="73" t="s">
        <v>5</v>
      </c>
      <c r="C68" s="130"/>
      <c r="I68" s="33"/>
      <c r="J68" s="33"/>
      <c r="K68" s="122"/>
      <c r="L68" s="34"/>
      <c r="M68" s="35"/>
      <c r="N68" s="34"/>
      <c r="O68" s="37"/>
      <c r="P68" s="34"/>
      <c r="Q68" s="33" t="s">
        <v>24</v>
      </c>
      <c r="R68" s="38">
        <f>SUM(R58:R67)</f>
        <v>13930.141795678393</v>
      </c>
    </row>
    <row r="69" spans="2:18" x14ac:dyDescent="0.25">
      <c r="B69" s="74" t="s">
        <v>10</v>
      </c>
      <c r="C69" s="131"/>
      <c r="I69" s="26" t="s">
        <v>48</v>
      </c>
      <c r="J69" s="26"/>
      <c r="K69" s="123"/>
      <c r="L69" s="27">
        <f>SUM(L58:L61)</f>
        <v>144798</v>
      </c>
      <c r="M69" s="28" t="s">
        <v>7</v>
      </c>
      <c r="N69" s="39">
        <v>1E-3</v>
      </c>
      <c r="O69" s="59" t="s">
        <v>8</v>
      </c>
      <c r="P69" s="57"/>
      <c r="Q69" s="58"/>
      <c r="R69" s="23">
        <f>L69*N69</f>
        <v>144.798</v>
      </c>
    </row>
    <row r="70" spans="2:18" x14ac:dyDescent="0.25">
      <c r="B70" s="74" t="s">
        <v>11</v>
      </c>
      <c r="C70" s="131"/>
      <c r="I70" s="12" t="s">
        <v>50</v>
      </c>
      <c r="J70" s="137" t="s">
        <v>80</v>
      </c>
      <c r="K70" s="136">
        <f>G66</f>
        <v>12</v>
      </c>
      <c r="L70" s="87">
        <f>G63*G66</f>
        <v>24</v>
      </c>
      <c r="M70" s="10" t="s">
        <v>62</v>
      </c>
      <c r="N70" s="86">
        <v>2.65</v>
      </c>
      <c r="O70" s="25" t="s">
        <v>34</v>
      </c>
      <c r="P70" s="40"/>
      <c r="Q70" s="50"/>
      <c r="R70" s="23">
        <f t="shared" ref="R70:R71" si="11">L70*N70</f>
        <v>63.599999999999994</v>
      </c>
    </row>
    <row r="71" spans="2:18" x14ac:dyDescent="0.25">
      <c r="B71" s="75" t="s">
        <v>12</v>
      </c>
      <c r="C71" s="132"/>
      <c r="I71" s="41" t="s">
        <v>61</v>
      </c>
      <c r="J71" s="137" t="s">
        <v>80</v>
      </c>
      <c r="K71" s="136">
        <f>G66</f>
        <v>12</v>
      </c>
      <c r="L71" s="87">
        <f>G63*G66</f>
        <v>24</v>
      </c>
      <c r="M71" s="10" t="s">
        <v>62</v>
      </c>
      <c r="N71" s="86">
        <v>0.35</v>
      </c>
      <c r="O71" s="25" t="s">
        <v>34</v>
      </c>
      <c r="P71" s="40"/>
      <c r="Q71" s="50"/>
      <c r="R71" s="23">
        <f t="shared" si="11"/>
        <v>8.3999999999999986</v>
      </c>
    </row>
    <row r="72" spans="2:18" ht="15.75" thickBot="1" x14ac:dyDescent="0.3">
      <c r="I72" s="43"/>
      <c r="J72" s="43"/>
      <c r="K72" s="43"/>
      <c r="L72" s="44"/>
      <c r="M72" s="44"/>
      <c r="N72" s="44"/>
      <c r="O72" s="43" t="s">
        <v>47</v>
      </c>
      <c r="P72" s="60"/>
      <c r="Q72" s="44"/>
      <c r="R72" s="47">
        <f>R68+R69+R70+R71</f>
        <v>14146.939795678394</v>
      </c>
    </row>
    <row r="73" spans="2:18" ht="9" customHeight="1" x14ac:dyDescent="0.25"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2:18" ht="15.75" thickBot="1" x14ac:dyDescent="0.3">
      <c r="I74" s="88" t="s">
        <v>69</v>
      </c>
      <c r="J74" s="185" t="s">
        <v>67</v>
      </c>
      <c r="K74" s="185"/>
      <c r="L74" s="185" t="s">
        <v>66</v>
      </c>
      <c r="M74" s="185"/>
      <c r="N74" s="185" t="s">
        <v>70</v>
      </c>
      <c r="O74" s="185"/>
      <c r="P74" s="185" t="s">
        <v>68</v>
      </c>
      <c r="Q74" s="185"/>
      <c r="R74" s="88" t="s">
        <v>71</v>
      </c>
    </row>
    <row r="75" spans="2:18" ht="15.75" thickBot="1" x14ac:dyDescent="0.3">
      <c r="I75" s="89">
        <f>SUM(L58:L61)</f>
        <v>144798</v>
      </c>
      <c r="J75" s="184">
        <f>SUMPRODUCT(C58:C61,C68:C71)</f>
        <v>0</v>
      </c>
      <c r="K75" s="184"/>
      <c r="L75" s="184">
        <f>SUMPRODUCT(L58:L67,N58:N67)</f>
        <v>13930.141795678393</v>
      </c>
      <c r="M75" s="184"/>
      <c r="N75" s="184">
        <f>SUMPRODUCT(L69:L71,N69:N71)</f>
        <v>216.798</v>
      </c>
      <c r="O75" s="184"/>
      <c r="P75" s="184">
        <f>J75+L75+N75</f>
        <v>14146.939795678394</v>
      </c>
      <c r="Q75" s="184"/>
      <c r="R75" s="90">
        <f>IF(I75=0,0,P75/I75)</f>
        <v>9.7701209931617794E-2</v>
      </c>
    </row>
    <row r="76" spans="2:18" x14ac:dyDescent="0.25"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2:18" ht="15.75" thickBot="1" x14ac:dyDescent="0.3">
      <c r="I77" s="26"/>
      <c r="J77" s="26"/>
      <c r="K77" s="26"/>
      <c r="L77" s="26"/>
      <c r="M77" s="26"/>
      <c r="N77" s="26"/>
      <c r="O77" s="26"/>
      <c r="P77" s="26"/>
      <c r="Q77" s="26"/>
      <c r="R77" s="26"/>
    </row>
    <row r="78" spans="2:18" ht="16.5" thickBot="1" x14ac:dyDescent="0.3">
      <c r="B78" s="169" t="s">
        <v>85</v>
      </c>
      <c r="C78" s="170"/>
      <c r="D78" s="170"/>
      <c r="E78" s="170"/>
      <c r="F78" s="170"/>
      <c r="G78" s="171"/>
      <c r="I78" s="169" t="s">
        <v>73</v>
      </c>
      <c r="J78" s="170"/>
      <c r="K78" s="170"/>
      <c r="L78" s="170"/>
      <c r="M78" s="170"/>
      <c r="N78" s="170"/>
      <c r="O78" s="170"/>
      <c r="P78" s="170"/>
      <c r="Q78" s="170"/>
      <c r="R78" s="171"/>
    </row>
    <row r="79" spans="2:18" s="94" customFormat="1" ht="9" customHeight="1" thickBot="1" x14ac:dyDescent="0.3">
      <c r="B79" s="118"/>
      <c r="C79" s="118"/>
      <c r="D79" s="118"/>
      <c r="E79" s="118"/>
      <c r="F79" s="118"/>
      <c r="G79" s="118"/>
      <c r="I79" s="119"/>
      <c r="J79" s="119"/>
      <c r="K79" s="119"/>
      <c r="L79" s="119"/>
      <c r="M79" s="119"/>
      <c r="N79" s="119"/>
      <c r="O79" s="119"/>
      <c r="P79" s="119"/>
      <c r="Q79" s="119"/>
      <c r="R79" s="119"/>
    </row>
    <row r="80" spans="2:18" ht="15.75" customHeight="1" x14ac:dyDescent="0.25">
      <c r="B80" s="193" t="s">
        <v>1</v>
      </c>
      <c r="C80" s="194"/>
      <c r="D80" s="194"/>
      <c r="E80" s="194"/>
      <c r="F80" s="194"/>
      <c r="G80" s="195"/>
      <c r="I80" s="156" t="s">
        <v>0</v>
      </c>
      <c r="J80" s="156"/>
      <c r="K80" s="157"/>
      <c r="L80" s="154" t="s">
        <v>1</v>
      </c>
      <c r="M80" s="160"/>
      <c r="N80" s="146" t="s">
        <v>77</v>
      </c>
      <c r="O80" s="147"/>
      <c r="P80" s="150" t="s">
        <v>2</v>
      </c>
      <c r="Q80" s="151"/>
      <c r="R80" s="154" t="s">
        <v>3</v>
      </c>
    </row>
    <row r="81" spans="2:18" ht="15.75" customHeight="1" x14ac:dyDescent="0.25">
      <c r="B81" s="196"/>
      <c r="C81" s="197"/>
      <c r="D81" s="197"/>
      <c r="E81" s="197"/>
      <c r="F81" s="197"/>
      <c r="G81" s="198"/>
      <c r="I81" s="158"/>
      <c r="J81" s="158"/>
      <c r="K81" s="159"/>
      <c r="L81" s="155"/>
      <c r="M81" s="161"/>
      <c r="N81" s="148"/>
      <c r="O81" s="149"/>
      <c r="P81" s="152"/>
      <c r="Q81" s="153"/>
      <c r="R81" s="155"/>
    </row>
    <row r="82" spans="2:18" ht="15" customHeight="1" x14ac:dyDescent="0.25">
      <c r="B82" s="124" t="s">
        <v>4</v>
      </c>
      <c r="C82" s="127" t="s">
        <v>27</v>
      </c>
      <c r="D82" s="209" t="s">
        <v>81</v>
      </c>
      <c r="E82" s="210"/>
      <c r="F82" s="211"/>
      <c r="G82" s="78">
        <v>14277167</v>
      </c>
      <c r="I82" s="125" t="s">
        <v>4</v>
      </c>
      <c r="J82" s="125" t="s">
        <v>27</v>
      </c>
      <c r="K82" s="128" t="s">
        <v>81</v>
      </c>
      <c r="L82" s="2">
        <f t="shared" ref="L82:L90" si="12">G82</f>
        <v>14277167</v>
      </c>
      <c r="M82" s="6" t="s">
        <v>7</v>
      </c>
      <c r="N82" s="5">
        <v>9.7600000000000006E-2</v>
      </c>
      <c r="O82" s="5" t="s">
        <v>8</v>
      </c>
      <c r="P82" s="126">
        <f>G94</f>
        <v>0</v>
      </c>
      <c r="Q82" s="127" t="s">
        <v>8</v>
      </c>
      <c r="R82" s="61">
        <f>L82*(N82+P82)</f>
        <v>1393451.4992000002</v>
      </c>
    </row>
    <row r="83" spans="2:18" x14ac:dyDescent="0.25">
      <c r="B83" s="199" t="s">
        <v>28</v>
      </c>
      <c r="C83" s="12" t="s">
        <v>29</v>
      </c>
      <c r="D83" s="212" t="s">
        <v>81</v>
      </c>
      <c r="E83" s="213"/>
      <c r="F83" s="214"/>
      <c r="G83" s="79">
        <v>48424</v>
      </c>
      <c r="I83" s="174" t="s">
        <v>28</v>
      </c>
      <c r="J83" s="12" t="s">
        <v>29</v>
      </c>
      <c r="K83" s="175" t="s">
        <v>81</v>
      </c>
      <c r="L83" s="19">
        <f t="shared" si="12"/>
        <v>48424</v>
      </c>
      <c r="M83" s="13" t="s">
        <v>7</v>
      </c>
      <c r="N83" s="12">
        <v>0.13389999999999999</v>
      </c>
      <c r="O83" s="12" t="s">
        <v>8</v>
      </c>
      <c r="P83" s="110">
        <f>G95</f>
        <v>0</v>
      </c>
      <c r="Q83" s="13" t="s">
        <v>8</v>
      </c>
      <c r="R83" s="64">
        <f>L83*(N83+P83)</f>
        <v>6483.9735999999994</v>
      </c>
    </row>
    <row r="84" spans="2:18" x14ac:dyDescent="0.25">
      <c r="B84" s="200"/>
      <c r="C84" s="18" t="s">
        <v>30</v>
      </c>
      <c r="D84" s="212"/>
      <c r="E84" s="213"/>
      <c r="F84" s="214"/>
      <c r="G84" s="84">
        <v>52579</v>
      </c>
      <c r="I84" s="178"/>
      <c r="J84" s="18" t="s">
        <v>30</v>
      </c>
      <c r="K84" s="166"/>
      <c r="L84" s="19">
        <f t="shared" si="12"/>
        <v>52579</v>
      </c>
      <c r="M84" s="62" t="s">
        <v>7</v>
      </c>
      <c r="N84" s="18">
        <v>4.0300000000000002E-2</v>
      </c>
      <c r="O84" s="12" t="s">
        <v>8</v>
      </c>
      <c r="P84" s="111">
        <f>G96</f>
        <v>0</v>
      </c>
      <c r="Q84" s="13" t="s">
        <v>8</v>
      </c>
      <c r="R84" s="63">
        <f>L84*(N84+P84)</f>
        <v>2118.9337</v>
      </c>
    </row>
    <row r="85" spans="2:18" ht="15" customHeight="1" x14ac:dyDescent="0.25">
      <c r="B85" s="199" t="s">
        <v>31</v>
      </c>
      <c r="C85" s="175" t="s">
        <v>5</v>
      </c>
      <c r="D85" s="203" t="s">
        <v>81</v>
      </c>
      <c r="E85" s="204"/>
      <c r="F85" s="205"/>
      <c r="G85" s="79">
        <v>248104</v>
      </c>
      <c r="I85" s="174" t="s">
        <v>31</v>
      </c>
      <c r="J85" s="175" t="s">
        <v>5</v>
      </c>
      <c r="K85" s="12" t="s">
        <v>81</v>
      </c>
      <c r="L85" s="19">
        <f t="shared" si="12"/>
        <v>248104</v>
      </c>
      <c r="M85" s="13" t="s">
        <v>7</v>
      </c>
      <c r="N85" s="12">
        <v>0.2525</v>
      </c>
      <c r="O85" s="12" t="s">
        <v>8</v>
      </c>
      <c r="P85" s="176">
        <f>G97</f>
        <v>0</v>
      </c>
      <c r="Q85" s="179" t="s">
        <v>8</v>
      </c>
      <c r="R85" s="63">
        <f>L85*(N85+P85)</f>
        <v>62646.26</v>
      </c>
    </row>
    <row r="86" spans="2:18" x14ac:dyDescent="0.25">
      <c r="B86" s="188"/>
      <c r="C86" s="166"/>
      <c r="D86" s="203" t="s">
        <v>32</v>
      </c>
      <c r="E86" s="204"/>
      <c r="F86" s="205"/>
      <c r="G86" s="84">
        <v>110284</v>
      </c>
      <c r="I86" s="165"/>
      <c r="J86" s="166"/>
      <c r="K86" s="51" t="s">
        <v>32</v>
      </c>
      <c r="L86" s="19">
        <f t="shared" si="12"/>
        <v>110284</v>
      </c>
      <c r="M86" s="62" t="s">
        <v>7</v>
      </c>
      <c r="N86" s="18">
        <v>0.2238</v>
      </c>
      <c r="O86" s="12" t="s">
        <v>8</v>
      </c>
      <c r="P86" s="177"/>
      <c r="Q86" s="180"/>
      <c r="R86" s="63">
        <f>L86*(N86+P85)</f>
        <v>24681.5592</v>
      </c>
    </row>
    <row r="87" spans="2:18" ht="15" customHeight="1" x14ac:dyDescent="0.25">
      <c r="B87" s="188"/>
      <c r="C87" s="175" t="s">
        <v>10</v>
      </c>
      <c r="D87" s="203" t="s">
        <v>81</v>
      </c>
      <c r="E87" s="204"/>
      <c r="F87" s="205"/>
      <c r="G87" s="79">
        <v>927599</v>
      </c>
      <c r="I87" s="165"/>
      <c r="J87" s="175" t="s">
        <v>10</v>
      </c>
      <c r="K87" s="12" t="s">
        <v>81</v>
      </c>
      <c r="L87" s="19">
        <f t="shared" si="12"/>
        <v>927599</v>
      </c>
      <c r="M87" s="13" t="s">
        <v>7</v>
      </c>
      <c r="N87" s="12">
        <v>9.8900000000000002E-2</v>
      </c>
      <c r="O87" s="12" t="s">
        <v>8</v>
      </c>
      <c r="P87" s="176">
        <f>G98</f>
        <v>0</v>
      </c>
      <c r="Q87" s="179" t="s">
        <v>8</v>
      </c>
      <c r="R87" s="63">
        <f>L87*(N87+P87)</f>
        <v>91739.541100000002</v>
      </c>
    </row>
    <row r="88" spans="2:18" x14ac:dyDescent="0.25">
      <c r="B88" s="188"/>
      <c r="C88" s="166"/>
      <c r="D88" s="203" t="s">
        <v>32</v>
      </c>
      <c r="E88" s="204"/>
      <c r="F88" s="205"/>
      <c r="G88" s="84">
        <v>333245</v>
      </c>
      <c r="I88" s="165"/>
      <c r="J88" s="166"/>
      <c r="K88" s="51" t="s">
        <v>32</v>
      </c>
      <c r="L88" s="19">
        <f t="shared" si="12"/>
        <v>333245</v>
      </c>
      <c r="M88" s="62" t="s">
        <v>7</v>
      </c>
      <c r="N88" s="18">
        <v>7.3599999999999999E-2</v>
      </c>
      <c r="O88" s="18" t="s">
        <v>8</v>
      </c>
      <c r="P88" s="177"/>
      <c r="Q88" s="180"/>
      <c r="R88" s="63">
        <f>L88*(N88+P87)</f>
        <v>24526.831999999999</v>
      </c>
    </row>
    <row r="89" spans="2:18" x14ac:dyDescent="0.25">
      <c r="B89" s="188"/>
      <c r="C89" s="175" t="s">
        <v>30</v>
      </c>
      <c r="D89" s="203" t="s">
        <v>81</v>
      </c>
      <c r="E89" s="204"/>
      <c r="F89" s="205"/>
      <c r="G89" s="79">
        <v>2363722</v>
      </c>
      <c r="I89" s="165"/>
      <c r="J89" s="175" t="s">
        <v>30</v>
      </c>
      <c r="K89" s="12" t="s">
        <v>81</v>
      </c>
      <c r="L89" s="19">
        <f t="shared" si="12"/>
        <v>2363722</v>
      </c>
      <c r="M89" s="62" t="s">
        <v>7</v>
      </c>
      <c r="N89" s="26">
        <v>4.0300000000000002E-2</v>
      </c>
      <c r="O89" s="18" t="s">
        <v>8</v>
      </c>
      <c r="P89" s="176">
        <f>G99</f>
        <v>0</v>
      </c>
      <c r="Q89" s="179" t="s">
        <v>8</v>
      </c>
      <c r="R89" s="63">
        <f>L89*(N89+P89)</f>
        <v>95257.996600000013</v>
      </c>
    </row>
    <row r="90" spans="2:18" x14ac:dyDescent="0.25">
      <c r="B90" s="201"/>
      <c r="C90" s="202"/>
      <c r="D90" s="206" t="s">
        <v>32</v>
      </c>
      <c r="E90" s="207"/>
      <c r="F90" s="208"/>
      <c r="G90" s="81">
        <v>460449</v>
      </c>
      <c r="I90" s="166"/>
      <c r="J90" s="166"/>
      <c r="K90" s="51" t="s">
        <v>32</v>
      </c>
      <c r="L90" s="19">
        <f t="shared" si="12"/>
        <v>460449</v>
      </c>
      <c r="M90" s="62" t="s">
        <v>7</v>
      </c>
      <c r="N90" s="18">
        <v>1.83E-2</v>
      </c>
      <c r="O90" s="18" t="s">
        <v>8</v>
      </c>
      <c r="P90" s="177"/>
      <c r="Q90" s="180"/>
      <c r="R90" s="63">
        <f>L90*(N90+P89)</f>
        <v>8426.2167000000009</v>
      </c>
    </row>
    <row r="91" spans="2:18" ht="15.75" thickBot="1" x14ac:dyDescent="0.3">
      <c r="I91" s="175" t="s">
        <v>21</v>
      </c>
      <c r="J91" s="175"/>
      <c r="K91" s="12" t="s">
        <v>33</v>
      </c>
      <c r="L91" s="65">
        <f>C93*G101</f>
        <v>408</v>
      </c>
      <c r="M91" s="62" t="s">
        <v>62</v>
      </c>
      <c r="N91" s="129">
        <v>1.35</v>
      </c>
      <c r="O91" s="12" t="s">
        <v>34</v>
      </c>
      <c r="P91" s="40"/>
      <c r="Q91" s="17"/>
      <c r="R91" s="64">
        <f>L91*N91</f>
        <v>550.80000000000007</v>
      </c>
    </row>
    <row r="92" spans="2:18" x14ac:dyDescent="0.25">
      <c r="B92" s="107" t="s">
        <v>21</v>
      </c>
      <c r="C92" s="108" t="s">
        <v>74</v>
      </c>
      <c r="E92" s="191" t="s">
        <v>2</v>
      </c>
      <c r="F92" s="151"/>
      <c r="G92" s="162"/>
      <c r="I92" s="165"/>
      <c r="J92" s="165"/>
      <c r="K92" s="12" t="s">
        <v>35</v>
      </c>
      <c r="L92" s="65">
        <f>C94*G101</f>
        <v>1416</v>
      </c>
      <c r="M92" s="62" t="s">
        <v>62</v>
      </c>
      <c r="N92" s="129">
        <v>2.7</v>
      </c>
      <c r="O92" s="12" t="s">
        <v>34</v>
      </c>
      <c r="P92" s="40"/>
      <c r="Q92" s="17"/>
      <c r="R92" s="64">
        <f t="shared" ref="R92:R103" si="13">L92*N92</f>
        <v>3823.2000000000003</v>
      </c>
    </row>
    <row r="93" spans="2:18" x14ac:dyDescent="0.25">
      <c r="B93" s="98" t="s">
        <v>33</v>
      </c>
      <c r="C93" s="101">
        <v>34</v>
      </c>
      <c r="E93" s="192"/>
      <c r="F93" s="153"/>
      <c r="G93" s="163"/>
      <c r="I93" s="165"/>
      <c r="J93" s="165"/>
      <c r="K93" s="12" t="s">
        <v>36</v>
      </c>
      <c r="L93" s="65">
        <f t="shared" ref="L93:L100" si="14">C95*$G$101</f>
        <v>1812</v>
      </c>
      <c r="M93" s="62" t="s">
        <v>62</v>
      </c>
      <c r="N93" s="129">
        <v>4.04</v>
      </c>
      <c r="O93" s="12" t="s">
        <v>34</v>
      </c>
      <c r="P93" s="40"/>
      <c r="Q93" s="17"/>
      <c r="R93" s="64">
        <f t="shared" si="13"/>
        <v>7320.4800000000005</v>
      </c>
    </row>
    <row r="94" spans="2:18" ht="15" customHeight="1" x14ac:dyDescent="0.25">
      <c r="B94" s="100" t="s">
        <v>35</v>
      </c>
      <c r="C94" s="102">
        <v>118</v>
      </c>
      <c r="E94" s="105" t="s">
        <v>4</v>
      </c>
      <c r="F94" s="71" t="s">
        <v>27</v>
      </c>
      <c r="G94" s="130"/>
      <c r="I94" s="165"/>
      <c r="J94" s="165"/>
      <c r="K94" s="12" t="s">
        <v>37</v>
      </c>
      <c r="L94" s="65">
        <f t="shared" si="14"/>
        <v>1260</v>
      </c>
      <c r="M94" s="62" t="s">
        <v>62</v>
      </c>
      <c r="N94" s="129">
        <v>5.39</v>
      </c>
      <c r="O94" s="12" t="s">
        <v>34</v>
      </c>
      <c r="P94" s="40"/>
      <c r="Q94" s="17"/>
      <c r="R94" s="64">
        <f t="shared" si="13"/>
        <v>6791.4</v>
      </c>
    </row>
    <row r="95" spans="2:18" x14ac:dyDescent="0.25">
      <c r="B95" s="100" t="s">
        <v>36</v>
      </c>
      <c r="C95" s="102">
        <v>151</v>
      </c>
      <c r="E95" s="199" t="s">
        <v>28</v>
      </c>
      <c r="F95" s="12" t="s">
        <v>29</v>
      </c>
      <c r="G95" s="130"/>
      <c r="I95" s="165"/>
      <c r="J95" s="165"/>
      <c r="K95" s="12" t="s">
        <v>38</v>
      </c>
      <c r="L95" s="65">
        <f t="shared" si="14"/>
        <v>1320</v>
      </c>
      <c r="M95" s="62" t="s">
        <v>62</v>
      </c>
      <c r="N95" s="129">
        <v>6.74</v>
      </c>
      <c r="O95" s="12" t="s">
        <v>34</v>
      </c>
      <c r="P95" s="40"/>
      <c r="Q95" s="17"/>
      <c r="R95" s="64">
        <f t="shared" si="13"/>
        <v>8896.8000000000011</v>
      </c>
    </row>
    <row r="96" spans="2:18" x14ac:dyDescent="0.25">
      <c r="B96" s="100" t="s">
        <v>37</v>
      </c>
      <c r="C96" s="102">
        <v>105</v>
      </c>
      <c r="E96" s="200"/>
      <c r="F96" s="18" t="s">
        <v>30</v>
      </c>
      <c r="G96" s="130"/>
      <c r="I96" s="165"/>
      <c r="J96" s="165"/>
      <c r="K96" s="12" t="s">
        <v>39</v>
      </c>
      <c r="L96" s="65">
        <f t="shared" si="14"/>
        <v>1404</v>
      </c>
      <c r="M96" s="62" t="s">
        <v>62</v>
      </c>
      <c r="N96" s="129">
        <v>8.09</v>
      </c>
      <c r="O96" s="12" t="s">
        <v>34</v>
      </c>
      <c r="P96" s="40"/>
      <c r="Q96" s="17"/>
      <c r="R96" s="64">
        <f t="shared" si="13"/>
        <v>11358.36</v>
      </c>
    </row>
    <row r="97" spans="2:18" x14ac:dyDescent="0.25">
      <c r="B97" s="100" t="s">
        <v>38</v>
      </c>
      <c r="C97" s="102">
        <v>110</v>
      </c>
      <c r="E97" s="199" t="s">
        <v>31</v>
      </c>
      <c r="F97" s="70" t="s">
        <v>5</v>
      </c>
      <c r="G97" s="130"/>
      <c r="I97" s="165"/>
      <c r="J97" s="165"/>
      <c r="K97" s="12" t="s">
        <v>40</v>
      </c>
      <c r="L97" s="65">
        <f t="shared" si="14"/>
        <v>2436</v>
      </c>
      <c r="M97" s="62" t="s">
        <v>62</v>
      </c>
      <c r="N97" s="129">
        <v>12.13</v>
      </c>
      <c r="O97" s="12" t="s">
        <v>34</v>
      </c>
      <c r="P97" s="40"/>
      <c r="Q97" s="17"/>
      <c r="R97" s="64">
        <f t="shared" si="13"/>
        <v>29548.68</v>
      </c>
    </row>
    <row r="98" spans="2:18" x14ac:dyDescent="0.25">
      <c r="B98" s="100" t="s">
        <v>39</v>
      </c>
      <c r="C98" s="102">
        <v>117</v>
      </c>
      <c r="E98" s="188"/>
      <c r="F98" s="70" t="s">
        <v>10</v>
      </c>
      <c r="G98" s="130"/>
      <c r="I98" s="165"/>
      <c r="J98" s="165"/>
      <c r="K98" s="12" t="s">
        <v>41</v>
      </c>
      <c r="L98" s="65">
        <f t="shared" si="14"/>
        <v>1176</v>
      </c>
      <c r="M98" s="62" t="s">
        <v>62</v>
      </c>
      <c r="N98" s="129">
        <v>16.170000000000002</v>
      </c>
      <c r="O98" s="12" t="s">
        <v>34</v>
      </c>
      <c r="P98" s="40"/>
      <c r="Q98" s="17"/>
      <c r="R98" s="64">
        <f t="shared" si="13"/>
        <v>19015.920000000002</v>
      </c>
    </row>
    <row r="99" spans="2:18" x14ac:dyDescent="0.25">
      <c r="B99" s="100" t="s">
        <v>40</v>
      </c>
      <c r="C99" s="102">
        <v>203</v>
      </c>
      <c r="E99" s="201"/>
      <c r="F99" s="106" t="s">
        <v>30</v>
      </c>
      <c r="G99" s="133"/>
      <c r="I99" s="165"/>
      <c r="J99" s="165"/>
      <c r="K99" s="12" t="s">
        <v>42</v>
      </c>
      <c r="L99" s="65">
        <f t="shared" si="14"/>
        <v>204</v>
      </c>
      <c r="M99" s="62" t="s">
        <v>62</v>
      </c>
      <c r="N99" s="129">
        <v>20.22</v>
      </c>
      <c r="O99" s="12" t="s">
        <v>34</v>
      </c>
      <c r="P99" s="40"/>
      <c r="Q99" s="17"/>
      <c r="R99" s="64">
        <f t="shared" si="13"/>
        <v>4124.88</v>
      </c>
    </row>
    <row r="100" spans="2:18" x14ac:dyDescent="0.25">
      <c r="B100" s="100" t="s">
        <v>41</v>
      </c>
      <c r="C100" s="102">
        <v>98</v>
      </c>
      <c r="I100" s="165"/>
      <c r="J100" s="165"/>
      <c r="K100" s="12" t="s">
        <v>43</v>
      </c>
      <c r="L100" s="65">
        <f t="shared" si="14"/>
        <v>996</v>
      </c>
      <c r="M100" s="62" t="s">
        <v>62</v>
      </c>
      <c r="N100" s="129">
        <v>24.26</v>
      </c>
      <c r="O100" s="12" t="s">
        <v>34</v>
      </c>
      <c r="P100" s="40"/>
      <c r="Q100" s="17"/>
      <c r="R100" s="64">
        <f t="shared" si="13"/>
        <v>24162.960000000003</v>
      </c>
    </row>
    <row r="101" spans="2:18" x14ac:dyDescent="0.25">
      <c r="B101" s="100" t="s">
        <v>42</v>
      </c>
      <c r="C101" s="102">
        <v>17</v>
      </c>
      <c r="E101" s="140" t="s">
        <v>79</v>
      </c>
      <c r="F101" s="141"/>
      <c r="G101" s="142">
        <v>12</v>
      </c>
      <c r="I101" s="165"/>
      <c r="J101" s="165"/>
      <c r="K101" s="12" t="s">
        <v>44</v>
      </c>
      <c r="L101" s="65">
        <f>C104*$G$101</f>
        <v>96</v>
      </c>
      <c r="M101" s="62" t="s">
        <v>62</v>
      </c>
      <c r="N101" s="12">
        <v>32.35</v>
      </c>
      <c r="O101" s="12" t="s">
        <v>34</v>
      </c>
      <c r="P101" s="40"/>
      <c r="Q101" s="17"/>
      <c r="R101" s="64">
        <f t="shared" si="13"/>
        <v>3105.6000000000004</v>
      </c>
    </row>
    <row r="102" spans="2:18" ht="15.75" thickBot="1" x14ac:dyDescent="0.3">
      <c r="B102" s="104" t="s">
        <v>43</v>
      </c>
      <c r="C102" s="103">
        <v>83</v>
      </c>
      <c r="E102" s="144" t="s">
        <v>60</v>
      </c>
      <c r="F102" s="145"/>
      <c r="G102" s="143"/>
      <c r="I102" s="165"/>
      <c r="J102" s="165"/>
      <c r="K102" s="12" t="s">
        <v>45</v>
      </c>
      <c r="L102" s="65">
        <f>C105*$G$101</f>
        <v>96</v>
      </c>
      <c r="M102" s="62" t="s">
        <v>62</v>
      </c>
      <c r="N102" s="12">
        <v>40.43</v>
      </c>
      <c r="O102" s="12" t="s">
        <v>34</v>
      </c>
      <c r="P102" s="40"/>
      <c r="Q102" s="17"/>
      <c r="R102" s="64">
        <f t="shared" si="13"/>
        <v>3881.2799999999997</v>
      </c>
    </row>
    <row r="103" spans="2:18" x14ac:dyDescent="0.25">
      <c r="B103" s="107" t="s">
        <v>21</v>
      </c>
      <c r="C103" s="108" t="s">
        <v>74</v>
      </c>
      <c r="I103" s="166"/>
      <c r="J103" s="166"/>
      <c r="K103" s="12" t="s">
        <v>46</v>
      </c>
      <c r="L103" s="65">
        <f>C106*$G$101</f>
        <v>144</v>
      </c>
      <c r="M103" s="62" t="s">
        <v>62</v>
      </c>
      <c r="N103" s="12">
        <v>48.52</v>
      </c>
      <c r="O103" s="12" t="s">
        <v>34</v>
      </c>
      <c r="P103" s="40"/>
      <c r="Q103" s="17"/>
      <c r="R103" s="64">
        <f t="shared" si="13"/>
        <v>6986.88</v>
      </c>
    </row>
    <row r="104" spans="2:18" x14ac:dyDescent="0.25">
      <c r="B104" s="100" t="s">
        <v>44</v>
      </c>
      <c r="C104" s="102">
        <v>8</v>
      </c>
      <c r="I104" s="33"/>
      <c r="J104" s="33"/>
      <c r="K104" s="33"/>
      <c r="L104" s="34"/>
      <c r="M104" s="66"/>
      <c r="N104" s="35"/>
      <c r="O104" s="33"/>
      <c r="P104" s="34"/>
      <c r="Q104" s="37" t="s">
        <v>24</v>
      </c>
      <c r="R104" s="67">
        <f>SUM(R82:R103)</f>
        <v>1838900.0520999997</v>
      </c>
    </row>
    <row r="105" spans="2:18" x14ac:dyDescent="0.25">
      <c r="B105" s="100" t="s">
        <v>45</v>
      </c>
      <c r="C105" s="102">
        <v>8</v>
      </c>
      <c r="I105" s="26" t="s">
        <v>48</v>
      </c>
      <c r="J105" s="26"/>
      <c r="K105" s="26"/>
      <c r="L105" s="27">
        <f>SUM(L82:L90)</f>
        <v>18821573</v>
      </c>
      <c r="M105" s="68" t="s">
        <v>7</v>
      </c>
      <c r="N105" s="26">
        <v>1E-3</v>
      </c>
      <c r="O105" s="26" t="s">
        <v>8</v>
      </c>
      <c r="P105" s="57"/>
      <c r="Q105" s="32"/>
      <c r="R105" s="23">
        <f>L105*N105</f>
        <v>18821.573</v>
      </c>
    </row>
    <row r="106" spans="2:18" ht="15.75" thickBot="1" x14ac:dyDescent="0.3">
      <c r="B106" s="99" t="s">
        <v>46</v>
      </c>
      <c r="C106" s="103">
        <v>12</v>
      </c>
      <c r="I106" s="12" t="s">
        <v>50</v>
      </c>
      <c r="J106" s="137" t="s">
        <v>80</v>
      </c>
      <c r="K106" s="136">
        <f>G101</f>
        <v>12</v>
      </c>
      <c r="L106" s="87">
        <f>C107*G101</f>
        <v>12768</v>
      </c>
      <c r="M106" s="10" t="s">
        <v>62</v>
      </c>
      <c r="N106" s="86">
        <v>2.65</v>
      </c>
      <c r="O106" s="25" t="s">
        <v>34</v>
      </c>
      <c r="P106" s="40"/>
      <c r="Q106" s="17"/>
      <c r="R106" s="23">
        <f t="shared" ref="R106" si="15">L106*N106</f>
        <v>33835.199999999997</v>
      </c>
    </row>
    <row r="107" spans="2:18" x14ac:dyDescent="0.25">
      <c r="B107" s="107" t="s">
        <v>75</v>
      </c>
      <c r="C107" s="109">
        <f>C93+C94+C95+C96+C97+C98+C99+C100+C101+C102+C104+C105+C106</f>
        <v>1064</v>
      </c>
      <c r="I107" s="41" t="s">
        <v>61</v>
      </c>
      <c r="J107" s="137" t="s">
        <v>80</v>
      </c>
      <c r="K107" s="136">
        <f>G101</f>
        <v>12</v>
      </c>
      <c r="L107" s="87">
        <f>C107*G101</f>
        <v>12768</v>
      </c>
      <c r="M107" s="10" t="s">
        <v>62</v>
      </c>
      <c r="N107" s="86">
        <v>0.35</v>
      </c>
      <c r="O107" s="25" t="s">
        <v>34</v>
      </c>
      <c r="P107" s="40"/>
      <c r="Q107" s="17"/>
      <c r="R107" s="23">
        <f>L107*N107</f>
        <v>4468.7999999999993</v>
      </c>
    </row>
    <row r="108" spans="2:18" ht="15.75" thickBot="1" x14ac:dyDescent="0.3">
      <c r="I108" s="43"/>
      <c r="J108" s="43"/>
      <c r="K108" s="43"/>
      <c r="L108" s="44"/>
      <c r="M108" s="44"/>
      <c r="N108" s="44"/>
      <c r="O108" s="43" t="s">
        <v>72</v>
      </c>
      <c r="P108" s="60"/>
      <c r="Q108" s="46"/>
      <c r="R108" s="69">
        <f>R104+R105+R106+R107</f>
        <v>1896025.6250999998</v>
      </c>
    </row>
    <row r="109" spans="2:18" x14ac:dyDescent="0.25">
      <c r="I109" s="26"/>
      <c r="J109" s="26"/>
      <c r="K109" s="26"/>
      <c r="L109" s="26"/>
      <c r="M109" s="26"/>
      <c r="N109" s="26"/>
      <c r="O109" s="26"/>
      <c r="P109" s="26"/>
      <c r="Q109" s="26"/>
      <c r="R109" s="26"/>
    </row>
    <row r="110" spans="2:18" ht="15.75" thickBot="1" x14ac:dyDescent="0.3">
      <c r="I110" s="88" t="s">
        <v>69</v>
      </c>
      <c r="J110" s="185" t="s">
        <v>67</v>
      </c>
      <c r="K110" s="185"/>
      <c r="L110" s="185" t="s">
        <v>66</v>
      </c>
      <c r="M110" s="185"/>
      <c r="N110" s="185" t="s">
        <v>70</v>
      </c>
      <c r="O110" s="185"/>
      <c r="P110" s="185" t="s">
        <v>68</v>
      </c>
      <c r="Q110" s="185"/>
      <c r="R110" s="88" t="s">
        <v>71</v>
      </c>
    </row>
    <row r="111" spans="2:18" ht="15.75" thickBot="1" x14ac:dyDescent="0.3">
      <c r="I111" s="89">
        <f>SUM(L82:L90)</f>
        <v>18821573</v>
      </c>
      <c r="J111" s="184">
        <f>L82*P82+L83*P83+L84*P84+(L85+L86)*P85+(L87+L88)*P87+(L89+L90)*P89</f>
        <v>0</v>
      </c>
      <c r="K111" s="184"/>
      <c r="L111" s="184">
        <f>SUMPRODUCT(L82:L103,N82:N103)</f>
        <v>1838900.0520999997</v>
      </c>
      <c r="M111" s="184"/>
      <c r="N111" s="184">
        <f>SUMPRODUCT(L105:L107,N105:N107)</f>
        <v>57125.573000000004</v>
      </c>
      <c r="O111" s="184"/>
      <c r="P111" s="184">
        <f>J111+L111+N111</f>
        <v>1896025.6250999998</v>
      </c>
      <c r="Q111" s="184"/>
      <c r="R111" s="90">
        <f>IF(I111=0,0,P111/I111)</f>
        <v>0.10073683135304365</v>
      </c>
    </row>
    <row r="114" spans="7:18" ht="15.75" thickBot="1" x14ac:dyDescent="0.3"/>
    <row r="115" spans="7:18" ht="16.5" thickBot="1" x14ac:dyDescent="0.3">
      <c r="G115" s="169" t="s">
        <v>78</v>
      </c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1"/>
    </row>
    <row r="117" spans="7:18" ht="15.75" thickBot="1" x14ac:dyDescent="0.3">
      <c r="G117" s="185" t="s">
        <v>76</v>
      </c>
      <c r="H117" s="185"/>
      <c r="I117" s="88" t="s">
        <v>69</v>
      </c>
      <c r="J117" s="185" t="s">
        <v>67</v>
      </c>
      <c r="K117" s="185"/>
      <c r="L117" s="185" t="s">
        <v>66</v>
      </c>
      <c r="M117" s="185"/>
      <c r="N117" s="185" t="s">
        <v>70</v>
      </c>
      <c r="O117" s="185"/>
      <c r="P117" s="185" t="s">
        <v>68</v>
      </c>
      <c r="Q117" s="185"/>
      <c r="R117" s="88" t="s">
        <v>71</v>
      </c>
    </row>
    <row r="118" spans="7:18" x14ac:dyDescent="0.25">
      <c r="G118" s="215" t="s">
        <v>55</v>
      </c>
      <c r="H118" s="215"/>
      <c r="I118" s="112">
        <f>I25</f>
        <v>727527</v>
      </c>
      <c r="J118" s="215">
        <f>J25</f>
        <v>0</v>
      </c>
      <c r="K118" s="215"/>
      <c r="L118" s="215">
        <f>L25</f>
        <v>46439.915873223479</v>
      </c>
      <c r="M118" s="215"/>
      <c r="N118" s="215">
        <f>N25</f>
        <v>759.327</v>
      </c>
      <c r="O118" s="215"/>
      <c r="P118" s="215">
        <f>J118+L118+N118</f>
        <v>47199.242873223477</v>
      </c>
      <c r="Q118" s="215"/>
      <c r="R118" s="113">
        <f>IF(I118=0,0,P118/I118)</f>
        <v>6.4876276582482129E-2</v>
      </c>
    </row>
    <row r="119" spans="7:18" x14ac:dyDescent="0.25">
      <c r="G119" s="220" t="s">
        <v>56</v>
      </c>
      <c r="H119" s="220"/>
      <c r="I119" s="116">
        <f>I50+I75</f>
        <v>1689517</v>
      </c>
      <c r="J119" s="220">
        <f>J50+J75</f>
        <v>0</v>
      </c>
      <c r="K119" s="220"/>
      <c r="L119" s="220">
        <f>L50+L75</f>
        <v>153504.83581567838</v>
      </c>
      <c r="M119" s="220"/>
      <c r="N119" s="220">
        <f>N50+N75</f>
        <v>2373.5169999999998</v>
      </c>
      <c r="O119" s="220"/>
      <c r="P119" s="220">
        <f t="shared" ref="P119:P120" si="16">J119+L119+N119</f>
        <v>155878.35281567837</v>
      </c>
      <c r="Q119" s="220"/>
      <c r="R119" s="117">
        <f t="shared" ref="R119:R121" si="17">IF(I119=0,0,P119/I119)</f>
        <v>9.2262080118565473E-2</v>
      </c>
    </row>
    <row r="120" spans="7:18" ht="15.75" thickBot="1" x14ac:dyDescent="0.3">
      <c r="G120" s="221" t="s">
        <v>60</v>
      </c>
      <c r="H120" s="221"/>
      <c r="I120" s="114">
        <f>I111</f>
        <v>18821573</v>
      </c>
      <c r="J120" s="221">
        <f>J111</f>
        <v>0</v>
      </c>
      <c r="K120" s="221"/>
      <c r="L120" s="221">
        <f>L111</f>
        <v>1838900.0520999997</v>
      </c>
      <c r="M120" s="221"/>
      <c r="N120" s="221">
        <f>N111</f>
        <v>57125.573000000004</v>
      </c>
      <c r="O120" s="221"/>
      <c r="P120" s="221">
        <f t="shared" si="16"/>
        <v>1896025.6250999998</v>
      </c>
      <c r="Q120" s="221"/>
      <c r="R120" s="115">
        <f t="shared" si="17"/>
        <v>0.10073683135304365</v>
      </c>
    </row>
    <row r="121" spans="7:18" x14ac:dyDescent="0.25">
      <c r="G121" s="216" t="s">
        <v>68</v>
      </c>
      <c r="H121" s="217"/>
      <c r="I121" s="120">
        <f>SUM(I118:I120)</f>
        <v>21238617</v>
      </c>
      <c r="J121" s="216">
        <f>SUM(J118:K120)</f>
        <v>0</v>
      </c>
      <c r="K121" s="217"/>
      <c r="L121" s="218">
        <f>SUM(L118:M120)</f>
        <v>2038844.8037889015</v>
      </c>
      <c r="M121" s="219"/>
      <c r="N121" s="216">
        <f>SUM(N118:O120)</f>
        <v>60258.417000000001</v>
      </c>
      <c r="O121" s="217"/>
      <c r="P121" s="216">
        <f>SUM(P118:Q120)</f>
        <v>2099103.2207889017</v>
      </c>
      <c r="Q121" s="216"/>
      <c r="R121" s="121">
        <f t="shared" si="17"/>
        <v>9.8834270649021158E-2</v>
      </c>
    </row>
  </sheetData>
  <mergeCells count="163">
    <mergeCell ref="P121:Q121"/>
    <mergeCell ref="J121:K121"/>
    <mergeCell ref="L121:M121"/>
    <mergeCell ref="N121:O121"/>
    <mergeCell ref="G117:H117"/>
    <mergeCell ref="G118:H118"/>
    <mergeCell ref="G119:H119"/>
    <mergeCell ref="G120:H120"/>
    <mergeCell ref="G121:H121"/>
    <mergeCell ref="J119:K119"/>
    <mergeCell ref="L119:M119"/>
    <mergeCell ref="N119:O119"/>
    <mergeCell ref="P119:Q119"/>
    <mergeCell ref="J120:K120"/>
    <mergeCell ref="L120:M120"/>
    <mergeCell ref="N120:O120"/>
    <mergeCell ref="P120:Q120"/>
    <mergeCell ref="J117:K117"/>
    <mergeCell ref="L117:M117"/>
    <mergeCell ref="N117:O117"/>
    <mergeCell ref="P117:Q117"/>
    <mergeCell ref="J118:K118"/>
    <mergeCell ref="L118:M118"/>
    <mergeCell ref="N118:O118"/>
    <mergeCell ref="D87:F87"/>
    <mergeCell ref="D88:F88"/>
    <mergeCell ref="D89:F89"/>
    <mergeCell ref="D90:F90"/>
    <mergeCell ref="D82:F82"/>
    <mergeCell ref="D83:F84"/>
    <mergeCell ref="P118:Q118"/>
    <mergeCell ref="J110:K110"/>
    <mergeCell ref="L110:M110"/>
    <mergeCell ref="N110:O110"/>
    <mergeCell ref="P110:Q110"/>
    <mergeCell ref="J111:K111"/>
    <mergeCell ref="L111:M111"/>
    <mergeCell ref="N111:O111"/>
    <mergeCell ref="P111:Q111"/>
    <mergeCell ref="K83:K84"/>
    <mergeCell ref="E97:E99"/>
    <mergeCell ref="E92:G93"/>
    <mergeCell ref="E95:E96"/>
    <mergeCell ref="I91:J103"/>
    <mergeCell ref="J87:J88"/>
    <mergeCell ref="B80:G81"/>
    <mergeCell ref="G115:R115"/>
    <mergeCell ref="B83:B84"/>
    <mergeCell ref="P74:Q74"/>
    <mergeCell ref="J75:K75"/>
    <mergeCell ref="L75:M75"/>
    <mergeCell ref="N75:O75"/>
    <mergeCell ref="P75:Q75"/>
    <mergeCell ref="L74:M74"/>
    <mergeCell ref="N74:O74"/>
    <mergeCell ref="E101:F101"/>
    <mergeCell ref="G101:G102"/>
    <mergeCell ref="E102:F102"/>
    <mergeCell ref="P87:P88"/>
    <mergeCell ref="Q87:Q88"/>
    <mergeCell ref="J89:J90"/>
    <mergeCell ref="P89:P90"/>
    <mergeCell ref="Q89:Q90"/>
    <mergeCell ref="B85:B90"/>
    <mergeCell ref="C85:C86"/>
    <mergeCell ref="C87:C88"/>
    <mergeCell ref="C89:C90"/>
    <mergeCell ref="D85:F85"/>
    <mergeCell ref="D86:F86"/>
    <mergeCell ref="B66:C67"/>
    <mergeCell ref="B78:G78"/>
    <mergeCell ref="I78:R78"/>
    <mergeCell ref="J24:K24"/>
    <mergeCell ref="J25:K25"/>
    <mergeCell ref="L24:M24"/>
    <mergeCell ref="L25:M25"/>
    <mergeCell ref="N24:O24"/>
    <mergeCell ref="N25:O25"/>
    <mergeCell ref="P24:Q24"/>
    <mergeCell ref="P25:Q25"/>
    <mergeCell ref="J49:K49"/>
    <mergeCell ref="L49:M49"/>
    <mergeCell ref="N49:O49"/>
    <mergeCell ref="P49:Q49"/>
    <mergeCell ref="E58:E60"/>
    <mergeCell ref="I58:I61"/>
    <mergeCell ref="I62:I65"/>
    <mergeCell ref="J62:J64"/>
    <mergeCell ref="C63:C64"/>
    <mergeCell ref="E63:F63"/>
    <mergeCell ref="G63:G64"/>
    <mergeCell ref="B54:G54"/>
    <mergeCell ref="I54:R54"/>
    <mergeCell ref="B56:C57"/>
    <mergeCell ref="E56:G57"/>
    <mergeCell ref="I56:K57"/>
    <mergeCell ref="L56:M57"/>
    <mergeCell ref="N56:O57"/>
    <mergeCell ref="P56:Q57"/>
    <mergeCell ref="R56:R57"/>
    <mergeCell ref="E5:E7"/>
    <mergeCell ref="E3:G4"/>
    <mergeCell ref="E31:G32"/>
    <mergeCell ref="E33:E35"/>
    <mergeCell ref="B29:G29"/>
    <mergeCell ref="C10:C11"/>
    <mergeCell ref="G10:G11"/>
    <mergeCell ref="E10:F10"/>
    <mergeCell ref="E11:F11"/>
    <mergeCell ref="B3:C4"/>
    <mergeCell ref="B13:C14"/>
    <mergeCell ref="B31:C32"/>
    <mergeCell ref="B41:C42"/>
    <mergeCell ref="I13:I16"/>
    <mergeCell ref="J13:J15"/>
    <mergeCell ref="I31:K32"/>
    <mergeCell ref="L31:M32"/>
    <mergeCell ref="B1:G1"/>
    <mergeCell ref="I1:R1"/>
    <mergeCell ref="I29:R29"/>
    <mergeCell ref="C38:C39"/>
    <mergeCell ref="E38:F38"/>
    <mergeCell ref="G38:G39"/>
    <mergeCell ref="I85:I90"/>
    <mergeCell ref="J85:J86"/>
    <mergeCell ref="P85:P86"/>
    <mergeCell ref="I83:I84"/>
    <mergeCell ref="Q85:Q86"/>
    <mergeCell ref="I33:I36"/>
    <mergeCell ref="I37:I40"/>
    <mergeCell ref="J37:J39"/>
    <mergeCell ref="I80:K81"/>
    <mergeCell ref="L80:M81"/>
    <mergeCell ref="N80:O81"/>
    <mergeCell ref="P80:Q81"/>
    <mergeCell ref="R80:R81"/>
    <mergeCell ref="J50:K50"/>
    <mergeCell ref="L50:M50"/>
    <mergeCell ref="N50:O50"/>
    <mergeCell ref="P50:Q50"/>
    <mergeCell ref="J74:K74"/>
    <mergeCell ref="N31:O32"/>
    <mergeCell ref="P31:Q32"/>
    <mergeCell ref="R31:R32"/>
    <mergeCell ref="I3:K4"/>
    <mergeCell ref="L3:M4"/>
    <mergeCell ref="N3:O4"/>
    <mergeCell ref="P3:Q4"/>
    <mergeCell ref="R3:R4"/>
    <mergeCell ref="I5:I12"/>
    <mergeCell ref="J5:J6"/>
    <mergeCell ref="J7:J8"/>
    <mergeCell ref="J9:J10"/>
    <mergeCell ref="J11:J12"/>
    <mergeCell ref="E13:F13"/>
    <mergeCell ref="G13:G14"/>
    <mergeCell ref="E14:F14"/>
    <mergeCell ref="E41:F41"/>
    <mergeCell ref="G41:G42"/>
    <mergeCell ref="E42:F42"/>
    <mergeCell ref="E66:F66"/>
    <mergeCell ref="G66:G67"/>
    <mergeCell ref="E67:F6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rowBreaks count="4" manualBreakCount="4">
    <brk id="27" max="16383" man="1"/>
    <brk id="52" max="16383" man="1"/>
    <brk id="76" max="17" man="1"/>
    <brk id="113" max="17" man="1"/>
  </rowBreaks>
  <ignoredErrors>
    <ignoredError sqref="C47 P82:R82 P83:Q90" unlockedFormula="1"/>
    <ignoredError sqref="R83:R90" formula="1" unlockedFormula="1"/>
    <ignoredError sqref="R104" formula="1"/>
    <ignoredError sqref="L75:Q7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ML</vt:lpstr>
      <vt:lpstr>ML!Área_de_Impressão</vt:lpstr>
    </vt:vector>
  </TitlesOfParts>
  <Company>EDP - Energias de Portugal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e315338</dc:creator>
  <cp:lastModifiedBy>lduarte</cp:lastModifiedBy>
  <cp:lastPrinted>2014-02-13T21:37:46Z</cp:lastPrinted>
  <dcterms:created xsi:type="dcterms:W3CDTF">2014-01-10T19:31:10Z</dcterms:created>
  <dcterms:modified xsi:type="dcterms:W3CDTF">2016-05-16T10:47:25Z</dcterms:modified>
</cp:coreProperties>
</file>